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7235" windowHeight="8265"/>
  </bookViews>
  <sheets>
    <sheet name="gasoil reformer AIP" sheetId="1" r:id="rId1"/>
    <sheet name="LOX reserve" sheetId="2" r:id="rId2"/>
    <sheet name="CG" sheetId="3" r:id="rId3"/>
    <sheet name="Methane stirling AIP" sheetId="4" r:id="rId4"/>
    <sheet name="Sheet3" sheetId="5" r:id="rId5"/>
  </sheets>
  <calcPr calcId="125725"/>
</workbook>
</file>

<file path=xl/calcChain.xml><?xml version="1.0" encoding="utf-8"?>
<calcChain xmlns="http://schemas.openxmlformats.org/spreadsheetml/2006/main">
  <c r="J12" i="1"/>
  <c r="J47" i="4"/>
  <c r="J28"/>
  <c r="J13" i="1"/>
  <c r="D34" i="3"/>
  <c r="D20"/>
  <c r="D21"/>
  <c r="J40" i="4"/>
  <c r="J41" s="1"/>
  <c r="J43" s="1"/>
  <c r="J21"/>
  <c r="J22" s="1"/>
  <c r="J24" s="1"/>
  <c r="J26" s="1"/>
  <c r="J27" s="1"/>
  <c r="J13"/>
  <c r="J15" s="1"/>
  <c r="R12"/>
  <c r="J12"/>
  <c r="J5"/>
  <c r="J4"/>
  <c r="D38" i="3"/>
  <c r="D37"/>
  <c r="D36"/>
  <c r="D35"/>
  <c r="D33"/>
  <c r="D5"/>
  <c r="D25"/>
  <c r="D24"/>
  <c r="D23"/>
  <c r="D22"/>
  <c r="D9"/>
  <c r="D6"/>
  <c r="D7"/>
  <c r="D8"/>
  <c r="D4"/>
  <c r="J47" i="1"/>
  <c r="J46"/>
  <c r="E3" i="2"/>
  <c r="C25"/>
  <c r="C2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4"/>
  <c r="C3"/>
  <c r="B3"/>
  <c r="J33" i="1"/>
  <c r="A3" i="2"/>
  <c r="A4" s="1"/>
  <c r="B2"/>
  <c r="J27" i="1"/>
  <c r="J28" s="1"/>
  <c r="N11"/>
  <c r="J26"/>
  <c r="N17"/>
  <c r="N12"/>
  <c r="N14" s="1"/>
  <c r="B10" s="1"/>
  <c r="J4"/>
  <c r="N27"/>
  <c r="J5"/>
  <c r="J29" i="4" l="1"/>
  <c r="J31" s="1"/>
  <c r="J32" s="1"/>
  <c r="F5" i="2"/>
  <c r="F9"/>
  <c r="F13"/>
  <c r="F17"/>
  <c r="F21"/>
  <c r="F25"/>
  <c r="F249"/>
  <c r="F253"/>
  <c r="F257"/>
  <c r="F261"/>
  <c r="F265"/>
  <c r="F269"/>
  <c r="F4"/>
  <c r="F8"/>
  <c r="F12"/>
  <c r="F16"/>
  <c r="F20"/>
  <c r="F24"/>
  <c r="F252"/>
  <c r="F256"/>
  <c r="F260"/>
  <c r="F264"/>
  <c r="F268"/>
  <c r="D3"/>
  <c r="E4" s="1"/>
  <c r="F7"/>
  <c r="F11"/>
  <c r="F15"/>
  <c r="F19"/>
  <c r="F23"/>
  <c r="F251"/>
  <c r="F255"/>
  <c r="F259"/>
  <c r="F263"/>
  <c r="F267"/>
  <c r="F3"/>
  <c r="F6"/>
  <c r="F10"/>
  <c r="F14"/>
  <c r="F18"/>
  <c r="F22"/>
  <c r="F26"/>
  <c r="F250"/>
  <c r="F254"/>
  <c r="F258"/>
  <c r="F262"/>
  <c r="F266"/>
  <c r="F270"/>
  <c r="J29" i="1"/>
  <c r="J30"/>
  <c r="J45" i="4"/>
  <c r="J46" s="1"/>
  <c r="J48"/>
  <c r="J50" s="1"/>
  <c r="J51" s="1"/>
  <c r="B13" i="3"/>
  <c r="B42"/>
  <c r="B29"/>
  <c r="D4" i="2"/>
  <c r="A5"/>
  <c r="B4"/>
  <c r="J39" i="1"/>
  <c r="J40" s="1"/>
  <c r="N16"/>
  <c r="N18" s="1"/>
  <c r="C10" s="1"/>
  <c r="C6"/>
  <c r="R12"/>
  <c r="J24"/>
  <c r="N24" s="1"/>
  <c r="J15"/>
  <c r="B9" s="1"/>
  <c r="J31" l="1"/>
  <c r="J32"/>
  <c r="J34" s="1"/>
  <c r="F29" i="2"/>
  <c r="F33"/>
  <c r="F37"/>
  <c r="F41"/>
  <c r="F45"/>
  <c r="F49"/>
  <c r="F53"/>
  <c r="F57"/>
  <c r="F61"/>
  <c r="F65"/>
  <c r="F69"/>
  <c r="F73"/>
  <c r="F77"/>
  <c r="F81"/>
  <c r="F85"/>
  <c r="F89"/>
  <c r="F93"/>
  <c r="F97"/>
  <c r="F101"/>
  <c r="F105"/>
  <c r="F109"/>
  <c r="F113"/>
  <c r="F117"/>
  <c r="F121"/>
  <c r="F125"/>
  <c r="F129"/>
  <c r="F133"/>
  <c r="F137"/>
  <c r="F141"/>
  <c r="F145"/>
  <c r="F149"/>
  <c r="F153"/>
  <c r="F157"/>
  <c r="F161"/>
  <c r="F165"/>
  <c r="F169"/>
  <c r="F173"/>
  <c r="F177"/>
  <c r="F181"/>
  <c r="F185"/>
  <c r="F189"/>
  <c r="F193"/>
  <c r="F197"/>
  <c r="F201"/>
  <c r="F205"/>
  <c r="F209"/>
  <c r="F213"/>
  <c r="F217"/>
  <c r="F221"/>
  <c r="F225"/>
  <c r="F229"/>
  <c r="F233"/>
  <c r="F237"/>
  <c r="F241"/>
  <c r="F245"/>
  <c r="F28"/>
  <c r="F32"/>
  <c r="F36"/>
  <c r="F40"/>
  <c r="F44"/>
  <c r="F48"/>
  <c r="F52"/>
  <c r="F56"/>
  <c r="F60"/>
  <c r="F64"/>
  <c r="F68"/>
  <c r="F72"/>
  <c r="F76"/>
  <c r="F80"/>
  <c r="F84"/>
  <c r="F88"/>
  <c r="F92"/>
  <c r="F96"/>
  <c r="F100"/>
  <c r="F104"/>
  <c r="F108"/>
  <c r="F112"/>
  <c r="F116"/>
  <c r="F120"/>
  <c r="F124"/>
  <c r="F128"/>
  <c r="F132"/>
  <c r="F136"/>
  <c r="F140"/>
  <c r="F144"/>
  <c r="F148"/>
  <c r="F152"/>
  <c r="F156"/>
  <c r="F160"/>
  <c r="F164"/>
  <c r="F168"/>
  <c r="F172"/>
  <c r="F176"/>
  <c r="F180"/>
  <c r="F184"/>
  <c r="F188"/>
  <c r="F192"/>
  <c r="F196"/>
  <c r="F200"/>
  <c r="F204"/>
  <c r="F208"/>
  <c r="F212"/>
  <c r="F216"/>
  <c r="F220"/>
  <c r="F224"/>
  <c r="F228"/>
  <c r="F232"/>
  <c r="F236"/>
  <c r="F240"/>
  <c r="F244"/>
  <c r="F248"/>
  <c r="F27"/>
  <c r="F31"/>
  <c r="F35"/>
  <c r="F39"/>
  <c r="F43"/>
  <c r="F47"/>
  <c r="F51"/>
  <c r="F55"/>
  <c r="F59"/>
  <c r="F63"/>
  <c r="F67"/>
  <c r="F71"/>
  <c r="F75"/>
  <c r="F79"/>
  <c r="F83"/>
  <c r="F87"/>
  <c r="F91"/>
  <c r="F95"/>
  <c r="F99"/>
  <c r="F103"/>
  <c r="F107"/>
  <c r="F111"/>
  <c r="F115"/>
  <c r="F119"/>
  <c r="F123"/>
  <c r="F127"/>
  <c r="F131"/>
  <c r="F135"/>
  <c r="F139"/>
  <c r="F143"/>
  <c r="F147"/>
  <c r="F151"/>
  <c r="F155"/>
  <c r="F159"/>
  <c r="F163"/>
  <c r="F167"/>
  <c r="F171"/>
  <c r="F175"/>
  <c r="F179"/>
  <c r="F183"/>
  <c r="F187"/>
  <c r="F191"/>
  <c r="F195"/>
  <c r="F199"/>
  <c r="F203"/>
  <c r="F207"/>
  <c r="F211"/>
  <c r="F215"/>
  <c r="F219"/>
  <c r="F223"/>
  <c r="F227"/>
  <c r="F231"/>
  <c r="F235"/>
  <c r="F239"/>
  <c r="F243"/>
  <c r="F247"/>
  <c r="F30"/>
  <c r="F34"/>
  <c r="F38"/>
  <c r="F42"/>
  <c r="F46"/>
  <c r="F50"/>
  <c r="F54"/>
  <c r="F58"/>
  <c r="F62"/>
  <c r="F66"/>
  <c r="F70"/>
  <c r="F74"/>
  <c r="F78"/>
  <c r="F82"/>
  <c r="F86"/>
  <c r="F90"/>
  <c r="F94"/>
  <c r="F98"/>
  <c r="F102"/>
  <c r="F106"/>
  <c r="F110"/>
  <c r="F114"/>
  <c r="F118"/>
  <c r="F122"/>
  <c r="F126"/>
  <c r="F130"/>
  <c r="F134"/>
  <c r="F138"/>
  <c r="F142"/>
  <c r="F146"/>
  <c r="F150"/>
  <c r="F154"/>
  <c r="F158"/>
  <c r="F162"/>
  <c r="F166"/>
  <c r="F170"/>
  <c r="F174"/>
  <c r="F178"/>
  <c r="F182"/>
  <c r="F186"/>
  <c r="F190"/>
  <c r="F194"/>
  <c r="F198"/>
  <c r="F202"/>
  <c r="F206"/>
  <c r="F210"/>
  <c r="F214"/>
  <c r="F218"/>
  <c r="F222"/>
  <c r="F226"/>
  <c r="F230"/>
  <c r="F234"/>
  <c r="F238"/>
  <c r="F242"/>
  <c r="F246"/>
  <c r="D5"/>
  <c r="E5"/>
  <c r="A6"/>
  <c r="B5"/>
  <c r="J41" i="1"/>
  <c r="J42" s="1"/>
  <c r="B7"/>
  <c r="N26"/>
  <c r="N28" s="1"/>
  <c r="C7" s="1"/>
  <c r="C11" s="1"/>
  <c r="C13" s="1"/>
  <c r="C14" s="1"/>
  <c r="B6"/>
  <c r="D6" i="2" l="1"/>
  <c r="E6"/>
  <c r="A7"/>
  <c r="B6"/>
  <c r="B11" i="1"/>
  <c r="B13" s="1"/>
  <c r="B14" s="1"/>
  <c r="D7" i="2" l="1"/>
  <c r="E7"/>
  <c r="A8"/>
  <c r="B7"/>
  <c r="D8" l="1"/>
  <c r="E8"/>
  <c r="A9"/>
  <c r="B8"/>
  <c r="D9" l="1"/>
  <c r="E9"/>
  <c r="A10"/>
  <c r="B9"/>
  <c r="D10" l="1"/>
  <c r="E10"/>
  <c r="A11"/>
  <c r="B10"/>
  <c r="D11" l="1"/>
  <c r="E11"/>
  <c r="A12"/>
  <c r="B11"/>
  <c r="D12" l="1"/>
  <c r="E12"/>
  <c r="A13"/>
  <c r="B12"/>
  <c r="D13" l="1"/>
  <c r="E13"/>
  <c r="A14"/>
  <c r="B13"/>
  <c r="D14" l="1"/>
  <c r="E14"/>
  <c r="A15"/>
  <c r="B14"/>
  <c r="D15" l="1"/>
  <c r="E15"/>
  <c r="A16"/>
  <c r="B15"/>
  <c r="D16" l="1"/>
  <c r="E16"/>
  <c r="A17"/>
  <c r="B16"/>
  <c r="D17" l="1"/>
  <c r="E17"/>
  <c r="A18"/>
  <c r="B17"/>
  <c r="D18" l="1"/>
  <c r="E18"/>
  <c r="A19"/>
  <c r="B18"/>
  <c r="D19" l="1"/>
  <c r="E19"/>
  <c r="A20"/>
  <c r="B19"/>
  <c r="D20" l="1"/>
  <c r="E20"/>
  <c r="A21"/>
  <c r="B20"/>
  <c r="D21" l="1"/>
  <c r="E21"/>
  <c r="A22"/>
  <c r="B21"/>
  <c r="D22" l="1"/>
  <c r="E22"/>
  <c r="A23"/>
  <c r="B22"/>
  <c r="D23" l="1"/>
  <c r="E23"/>
  <c r="A24"/>
  <c r="B23"/>
  <c r="D24" l="1"/>
  <c r="E24"/>
  <c r="A25"/>
  <c r="B24"/>
  <c r="D25" l="1"/>
  <c r="E25"/>
  <c r="A26"/>
  <c r="B25"/>
  <c r="D26" l="1"/>
  <c r="E26"/>
  <c r="A27"/>
  <c r="B26"/>
  <c r="D27" l="1"/>
  <c r="E27"/>
  <c r="A28"/>
  <c r="B27"/>
  <c r="D28" l="1"/>
  <c r="E28"/>
  <c r="A29"/>
  <c r="B28"/>
  <c r="D29" l="1"/>
  <c r="E29"/>
  <c r="A30"/>
  <c r="B29"/>
  <c r="D30" l="1"/>
  <c r="E30"/>
  <c r="A31"/>
  <c r="B30"/>
  <c r="D31" l="1"/>
  <c r="E31"/>
  <c r="A32"/>
  <c r="B31"/>
  <c r="D32" l="1"/>
  <c r="E32"/>
  <c r="A33"/>
  <c r="B32"/>
  <c r="D33" l="1"/>
  <c r="E33"/>
  <c r="A34"/>
  <c r="B33"/>
  <c r="D34" l="1"/>
  <c r="E34"/>
  <c r="A35"/>
  <c r="B34"/>
  <c r="D35" l="1"/>
  <c r="E35"/>
  <c r="A36"/>
  <c r="B35"/>
  <c r="D36" l="1"/>
  <c r="E36"/>
  <c r="A37"/>
  <c r="B36"/>
  <c r="D37" l="1"/>
  <c r="E37"/>
  <c r="A38"/>
  <c r="B37"/>
  <c r="D38" l="1"/>
  <c r="E38"/>
  <c r="A39"/>
  <c r="B38"/>
  <c r="D39" l="1"/>
  <c r="E39"/>
  <c r="A40"/>
  <c r="B39"/>
  <c r="D40" l="1"/>
  <c r="E40"/>
  <c r="A41"/>
  <c r="B40"/>
  <c r="D41" l="1"/>
  <c r="E41"/>
  <c r="A42"/>
  <c r="B41"/>
  <c r="D42" l="1"/>
  <c r="E42"/>
  <c r="A43"/>
  <c r="B42"/>
  <c r="D43" l="1"/>
  <c r="E43"/>
  <c r="A44"/>
  <c r="B43"/>
  <c r="D44" l="1"/>
  <c r="E44"/>
  <c r="A45"/>
  <c r="B44"/>
  <c r="D45" l="1"/>
  <c r="E45"/>
  <c r="A46"/>
  <c r="B45"/>
  <c r="D46" l="1"/>
  <c r="E46"/>
  <c r="A47"/>
  <c r="B46"/>
  <c r="D47" l="1"/>
  <c r="E47"/>
  <c r="A48"/>
  <c r="B47"/>
  <c r="D48" l="1"/>
  <c r="E48"/>
  <c r="A49"/>
  <c r="B48"/>
  <c r="D49" l="1"/>
  <c r="E49"/>
  <c r="A50"/>
  <c r="B49"/>
  <c r="D50" l="1"/>
  <c r="E50"/>
  <c r="A51"/>
  <c r="B50"/>
  <c r="D51" l="1"/>
  <c r="E51"/>
  <c r="A52"/>
  <c r="B51"/>
  <c r="D52" l="1"/>
  <c r="E52"/>
  <c r="A53"/>
  <c r="B52"/>
  <c r="D53" l="1"/>
  <c r="E53"/>
  <c r="A54"/>
  <c r="B53"/>
  <c r="D54" l="1"/>
  <c r="E54"/>
  <c r="A55"/>
  <c r="B54"/>
  <c r="D55" l="1"/>
  <c r="E55"/>
  <c r="A56"/>
  <c r="B55"/>
  <c r="D56" l="1"/>
  <c r="E56"/>
  <c r="A57"/>
  <c r="B56"/>
  <c r="D57" l="1"/>
  <c r="E57"/>
  <c r="A58"/>
  <c r="B57"/>
  <c r="D58" l="1"/>
  <c r="E58"/>
  <c r="A59"/>
  <c r="B58"/>
  <c r="D59" l="1"/>
  <c r="E59"/>
  <c r="A60"/>
  <c r="B59"/>
  <c r="D60" l="1"/>
  <c r="E60"/>
  <c r="A61"/>
  <c r="B60"/>
  <c r="D61" l="1"/>
  <c r="E61"/>
  <c r="A62"/>
  <c r="B61"/>
  <c r="D62" l="1"/>
  <c r="E62"/>
  <c r="A63"/>
  <c r="B62"/>
  <c r="D63" l="1"/>
  <c r="E63"/>
  <c r="A64"/>
  <c r="B63"/>
  <c r="D64" l="1"/>
  <c r="E64"/>
  <c r="A65"/>
  <c r="B64"/>
  <c r="D65" l="1"/>
  <c r="E65"/>
  <c r="A66"/>
  <c r="B65"/>
  <c r="D66" l="1"/>
  <c r="E66"/>
  <c r="A67"/>
  <c r="B66"/>
  <c r="D67" l="1"/>
  <c r="E67"/>
  <c r="A68"/>
  <c r="B67"/>
  <c r="D68" l="1"/>
  <c r="E68"/>
  <c r="A69"/>
  <c r="B68"/>
  <c r="D69" l="1"/>
  <c r="E69"/>
  <c r="A70"/>
  <c r="B69"/>
  <c r="D70" l="1"/>
  <c r="E70"/>
  <c r="A71"/>
  <c r="B70"/>
  <c r="D71" l="1"/>
  <c r="E71"/>
  <c r="A72"/>
  <c r="B71"/>
  <c r="D72" l="1"/>
  <c r="E72"/>
  <c r="A73"/>
  <c r="B72"/>
  <c r="D73" l="1"/>
  <c r="E73"/>
  <c r="A74"/>
  <c r="B73"/>
  <c r="D74" l="1"/>
  <c r="E74"/>
  <c r="A75"/>
  <c r="B74"/>
  <c r="D75" l="1"/>
  <c r="E75"/>
  <c r="A76"/>
  <c r="B75"/>
  <c r="D76" l="1"/>
  <c r="E76"/>
  <c r="A77"/>
  <c r="B76"/>
  <c r="D77" l="1"/>
  <c r="E77"/>
  <c r="A78"/>
  <c r="B77"/>
  <c r="D78" l="1"/>
  <c r="E78"/>
  <c r="A79"/>
  <c r="B78"/>
  <c r="D79" l="1"/>
  <c r="E79"/>
  <c r="A80"/>
  <c r="B79"/>
  <c r="D80" l="1"/>
  <c r="E80"/>
  <c r="A81"/>
  <c r="B80"/>
  <c r="D81" l="1"/>
  <c r="E81"/>
  <c r="A82"/>
  <c r="B81"/>
  <c r="D82" l="1"/>
  <c r="E82"/>
  <c r="A83"/>
  <c r="B82"/>
  <c r="D83" l="1"/>
  <c r="E83"/>
  <c r="A84"/>
  <c r="B83"/>
  <c r="D84" l="1"/>
  <c r="E84"/>
  <c r="A85"/>
  <c r="B84"/>
  <c r="D85" l="1"/>
  <c r="E85"/>
  <c r="A86"/>
  <c r="B85"/>
  <c r="D86" l="1"/>
  <c r="E86"/>
  <c r="A87"/>
  <c r="B86"/>
  <c r="D87" l="1"/>
  <c r="E87"/>
  <c r="A88"/>
  <c r="B87"/>
  <c r="D88" l="1"/>
  <c r="E88"/>
  <c r="A89"/>
  <c r="B88"/>
  <c r="D89" l="1"/>
  <c r="E89"/>
  <c r="A90"/>
  <c r="B89"/>
  <c r="D90" l="1"/>
  <c r="E90"/>
  <c r="A91"/>
  <c r="B90"/>
  <c r="D91" l="1"/>
  <c r="E91"/>
  <c r="A92"/>
  <c r="B91"/>
  <c r="D92" l="1"/>
  <c r="E92"/>
  <c r="A93"/>
  <c r="B92"/>
  <c r="D93" l="1"/>
  <c r="E93"/>
  <c r="A94"/>
  <c r="B93"/>
  <c r="D94" l="1"/>
  <c r="E94"/>
  <c r="A95"/>
  <c r="B94"/>
  <c r="D95" l="1"/>
  <c r="E95"/>
  <c r="A96"/>
  <c r="B95"/>
  <c r="D96" l="1"/>
  <c r="E96"/>
  <c r="A97"/>
  <c r="B96"/>
  <c r="D97" l="1"/>
  <c r="E97"/>
  <c r="A98"/>
  <c r="B97"/>
  <c r="D98" l="1"/>
  <c r="E98"/>
  <c r="A99"/>
  <c r="B98"/>
  <c r="D99" l="1"/>
  <c r="E99"/>
  <c r="A100"/>
  <c r="B99"/>
  <c r="D100" l="1"/>
  <c r="E100"/>
  <c r="A101"/>
  <c r="B100"/>
  <c r="D101" l="1"/>
  <c r="E101"/>
  <c r="A102"/>
  <c r="B101"/>
  <c r="D102" l="1"/>
  <c r="E102"/>
  <c r="A103"/>
  <c r="B102"/>
  <c r="D103" l="1"/>
  <c r="E103"/>
  <c r="A104"/>
  <c r="B103"/>
  <c r="D104" l="1"/>
  <c r="E104"/>
  <c r="A105"/>
  <c r="B104"/>
  <c r="D105" l="1"/>
  <c r="E105"/>
  <c r="A106"/>
  <c r="B105"/>
  <c r="D106" l="1"/>
  <c r="E106"/>
  <c r="A107"/>
  <c r="B106"/>
  <c r="D107" l="1"/>
  <c r="E107"/>
  <c r="A108"/>
  <c r="B107"/>
  <c r="D108" l="1"/>
  <c r="E108"/>
  <c r="A109"/>
  <c r="B108"/>
  <c r="D109" l="1"/>
  <c r="E109"/>
  <c r="A110"/>
  <c r="B109"/>
  <c r="D110" l="1"/>
  <c r="E110"/>
  <c r="A111"/>
  <c r="B110"/>
  <c r="D111" l="1"/>
  <c r="E111"/>
  <c r="A112"/>
  <c r="B111"/>
  <c r="D112" l="1"/>
  <c r="E112"/>
  <c r="A113"/>
  <c r="B112"/>
  <c r="D113" l="1"/>
  <c r="E113"/>
  <c r="A114"/>
  <c r="B113"/>
  <c r="D114" l="1"/>
  <c r="E114"/>
  <c r="A115"/>
  <c r="B114"/>
  <c r="D115" l="1"/>
  <c r="E115"/>
  <c r="A116"/>
  <c r="B115"/>
  <c r="D116" l="1"/>
  <c r="E116"/>
  <c r="A117"/>
  <c r="B116"/>
  <c r="D117" l="1"/>
  <c r="E117"/>
  <c r="A118"/>
  <c r="B117"/>
  <c r="D118" l="1"/>
  <c r="E118"/>
  <c r="A119"/>
  <c r="B118"/>
  <c r="D119" l="1"/>
  <c r="E119"/>
  <c r="A120"/>
  <c r="B119"/>
  <c r="D120" l="1"/>
  <c r="E120"/>
  <c r="A121"/>
  <c r="B120"/>
  <c r="D121" l="1"/>
  <c r="E121"/>
  <c r="A122"/>
  <c r="B121"/>
  <c r="D122" l="1"/>
  <c r="E122"/>
  <c r="A123"/>
  <c r="B122"/>
  <c r="D123" l="1"/>
  <c r="E123"/>
  <c r="A124"/>
  <c r="B123"/>
  <c r="D124" l="1"/>
  <c r="E124"/>
  <c r="A125"/>
  <c r="B124"/>
  <c r="D125" l="1"/>
  <c r="E125"/>
  <c r="A126"/>
  <c r="B125"/>
  <c r="D126" l="1"/>
  <c r="E126"/>
  <c r="A127"/>
  <c r="B126"/>
  <c r="D127" l="1"/>
  <c r="E127"/>
  <c r="A128"/>
  <c r="B127"/>
  <c r="D128" l="1"/>
  <c r="E128"/>
  <c r="A129"/>
  <c r="B128"/>
  <c r="D129" l="1"/>
  <c r="E129"/>
  <c r="A130"/>
  <c r="B129"/>
  <c r="D130" l="1"/>
  <c r="E130"/>
  <c r="A131"/>
  <c r="B130"/>
  <c r="D131" l="1"/>
  <c r="E131"/>
  <c r="A132"/>
  <c r="B131"/>
  <c r="D132" l="1"/>
  <c r="E132"/>
  <c r="A133"/>
  <c r="B132"/>
  <c r="D133" l="1"/>
  <c r="E133"/>
  <c r="A134"/>
  <c r="B133"/>
  <c r="D134" l="1"/>
  <c r="E134"/>
  <c r="A135"/>
  <c r="B134"/>
  <c r="D135" l="1"/>
  <c r="E135"/>
  <c r="A136"/>
  <c r="B135"/>
  <c r="D136" l="1"/>
  <c r="E136"/>
  <c r="A137"/>
  <c r="B136"/>
  <c r="D137" l="1"/>
  <c r="E137"/>
  <c r="A138"/>
  <c r="B137"/>
  <c r="D138" l="1"/>
  <c r="E138"/>
  <c r="A139"/>
  <c r="B138"/>
  <c r="D139" l="1"/>
  <c r="E139"/>
  <c r="A140"/>
  <c r="B139"/>
  <c r="D140" l="1"/>
  <c r="E140"/>
  <c r="A141"/>
  <c r="B140"/>
  <c r="D141" l="1"/>
  <c r="E141"/>
  <c r="A142"/>
  <c r="B141"/>
  <c r="D142" l="1"/>
  <c r="E142"/>
  <c r="A143"/>
  <c r="B142"/>
  <c r="D143" l="1"/>
  <c r="E143"/>
  <c r="A144"/>
  <c r="B143"/>
  <c r="D144" l="1"/>
  <c r="E144"/>
  <c r="A145"/>
  <c r="B144"/>
  <c r="D145" l="1"/>
  <c r="E145"/>
  <c r="A146"/>
  <c r="B145"/>
  <c r="D146" l="1"/>
  <c r="E146"/>
  <c r="A147"/>
  <c r="B146"/>
  <c r="D147" l="1"/>
  <c r="E147"/>
  <c r="A148"/>
  <c r="B147"/>
  <c r="D148" l="1"/>
  <c r="E148"/>
  <c r="A149"/>
  <c r="B148"/>
  <c r="D149" l="1"/>
  <c r="E149"/>
  <c r="A150"/>
  <c r="B149"/>
  <c r="D150" l="1"/>
  <c r="E150"/>
  <c r="A151"/>
  <c r="B150"/>
  <c r="D151" l="1"/>
  <c r="E151"/>
  <c r="A152"/>
  <c r="B151"/>
  <c r="D152" l="1"/>
  <c r="E152"/>
  <c r="A153"/>
  <c r="B152"/>
  <c r="D153" l="1"/>
  <c r="E153"/>
  <c r="A154"/>
  <c r="B153"/>
  <c r="D154" l="1"/>
  <c r="E154"/>
  <c r="A155"/>
  <c r="B154"/>
  <c r="D155" l="1"/>
  <c r="E155"/>
  <c r="A156"/>
  <c r="B155"/>
  <c r="D156" l="1"/>
  <c r="E156"/>
  <c r="A157"/>
  <c r="B156"/>
  <c r="D157" l="1"/>
  <c r="E157"/>
  <c r="A158"/>
  <c r="B157"/>
  <c r="D158" l="1"/>
  <c r="E158"/>
  <c r="A159"/>
  <c r="B158"/>
  <c r="D159" l="1"/>
  <c r="E159"/>
  <c r="A160"/>
  <c r="B159"/>
  <c r="D160" l="1"/>
  <c r="E160"/>
  <c r="A161"/>
  <c r="B160"/>
  <c r="D161" l="1"/>
  <c r="E161"/>
  <c r="A162"/>
  <c r="B161"/>
  <c r="D162" l="1"/>
  <c r="E162"/>
  <c r="A163"/>
  <c r="B162"/>
  <c r="D163" l="1"/>
  <c r="E163"/>
  <c r="A164"/>
  <c r="B163"/>
  <c r="D164" l="1"/>
  <c r="E164"/>
  <c r="A165"/>
  <c r="B164"/>
  <c r="D165" l="1"/>
  <c r="E165"/>
  <c r="A166"/>
  <c r="B165"/>
  <c r="D166" l="1"/>
  <c r="E166"/>
  <c r="A167"/>
  <c r="B166"/>
  <c r="D167" l="1"/>
  <c r="E167"/>
  <c r="A168"/>
  <c r="B167"/>
  <c r="D168" l="1"/>
  <c r="E168"/>
  <c r="A169"/>
  <c r="B168"/>
  <c r="D169" l="1"/>
  <c r="E169"/>
  <c r="A170"/>
  <c r="B169"/>
  <c r="D170" l="1"/>
  <c r="E170"/>
  <c r="A171"/>
  <c r="B170"/>
  <c r="D171" l="1"/>
  <c r="E171"/>
  <c r="A172"/>
  <c r="B171"/>
  <c r="D172" l="1"/>
  <c r="E172"/>
  <c r="A173"/>
  <c r="B172"/>
  <c r="D173" l="1"/>
  <c r="E173"/>
  <c r="A174"/>
  <c r="B173"/>
  <c r="D174" l="1"/>
  <c r="E174"/>
  <c r="A175"/>
  <c r="B174"/>
  <c r="D175" l="1"/>
  <c r="E175"/>
  <c r="A176"/>
  <c r="B175"/>
  <c r="D176" l="1"/>
  <c r="E176"/>
  <c r="A177"/>
  <c r="B176"/>
  <c r="D177" l="1"/>
  <c r="E177"/>
  <c r="A178"/>
  <c r="B177"/>
  <c r="D178" l="1"/>
  <c r="E178"/>
  <c r="A179"/>
  <c r="B178"/>
  <c r="D179" l="1"/>
  <c r="E179"/>
  <c r="A180"/>
  <c r="B179"/>
  <c r="D180" l="1"/>
  <c r="E180"/>
  <c r="A181"/>
  <c r="B180"/>
  <c r="D181" l="1"/>
  <c r="E181"/>
  <c r="A182"/>
  <c r="B181"/>
  <c r="D182" l="1"/>
  <c r="E182"/>
  <c r="A183"/>
  <c r="B182"/>
  <c r="D183" l="1"/>
  <c r="E183"/>
  <c r="A184"/>
  <c r="B183"/>
  <c r="D184" l="1"/>
  <c r="E184"/>
  <c r="A185"/>
  <c r="B184"/>
  <c r="D185" l="1"/>
  <c r="E185"/>
  <c r="A186"/>
  <c r="B185"/>
  <c r="D186" l="1"/>
  <c r="E186"/>
  <c r="A187"/>
  <c r="B186"/>
  <c r="D187" l="1"/>
  <c r="E187"/>
  <c r="A188"/>
  <c r="B187"/>
  <c r="D188" l="1"/>
  <c r="E188"/>
  <c r="A189"/>
  <c r="B188"/>
  <c r="D189" l="1"/>
  <c r="E189"/>
  <c r="A190"/>
  <c r="B189"/>
  <c r="D190" l="1"/>
  <c r="E190"/>
  <c r="A191"/>
  <c r="B190"/>
  <c r="D191" l="1"/>
  <c r="E191"/>
  <c r="A192"/>
  <c r="B191"/>
  <c r="D192" l="1"/>
  <c r="E192"/>
  <c r="A193"/>
  <c r="B192"/>
  <c r="D193" l="1"/>
  <c r="E193"/>
  <c r="A194"/>
  <c r="B193"/>
  <c r="D194" l="1"/>
  <c r="E194"/>
  <c r="A195"/>
  <c r="B194"/>
  <c r="D195" l="1"/>
  <c r="E195"/>
  <c r="A196"/>
  <c r="B195"/>
  <c r="D196" l="1"/>
  <c r="E196"/>
  <c r="A197"/>
  <c r="B196"/>
  <c r="D197" l="1"/>
  <c r="E197"/>
  <c r="A198"/>
  <c r="B197"/>
  <c r="D198" l="1"/>
  <c r="E198"/>
  <c r="A199"/>
  <c r="B198"/>
  <c r="D199" l="1"/>
  <c r="E199"/>
  <c r="A200"/>
  <c r="B199"/>
  <c r="D200" l="1"/>
  <c r="E200"/>
  <c r="A201"/>
  <c r="B200"/>
  <c r="D201" l="1"/>
  <c r="E201"/>
  <c r="A202"/>
  <c r="B201"/>
  <c r="D202" l="1"/>
  <c r="E202"/>
  <c r="A203"/>
  <c r="B202"/>
  <c r="D203" l="1"/>
  <c r="E203"/>
  <c r="A204"/>
  <c r="B203"/>
  <c r="D204" l="1"/>
  <c r="E204"/>
  <c r="A205"/>
  <c r="B204"/>
  <c r="D205" l="1"/>
  <c r="E205"/>
  <c r="A206"/>
  <c r="B205"/>
  <c r="D206" l="1"/>
  <c r="E206"/>
  <c r="A207"/>
  <c r="B206"/>
  <c r="D207" l="1"/>
  <c r="E207"/>
  <c r="A208"/>
  <c r="B207"/>
  <c r="D208" l="1"/>
  <c r="E208"/>
  <c r="A209"/>
  <c r="B208"/>
  <c r="D209" l="1"/>
  <c r="E209"/>
  <c r="A210"/>
  <c r="B209"/>
  <c r="D210" l="1"/>
  <c r="E210"/>
  <c r="A211"/>
  <c r="B210"/>
  <c r="D211" l="1"/>
  <c r="E211"/>
  <c r="A212"/>
  <c r="B211"/>
  <c r="D212" l="1"/>
  <c r="E212"/>
  <c r="A213"/>
  <c r="B212"/>
  <c r="D213" l="1"/>
  <c r="E213"/>
  <c r="A214"/>
  <c r="B213"/>
  <c r="D214" l="1"/>
  <c r="E214"/>
  <c r="A215"/>
  <c r="B214"/>
  <c r="D215" l="1"/>
  <c r="E215"/>
  <c r="A216"/>
  <c r="B215"/>
  <c r="D216" l="1"/>
  <c r="E216"/>
  <c r="A217"/>
  <c r="B216"/>
  <c r="D217" l="1"/>
  <c r="E217"/>
  <c r="A218"/>
  <c r="B217"/>
  <c r="D218" l="1"/>
  <c r="E218"/>
  <c r="A219"/>
  <c r="B218"/>
  <c r="D219" l="1"/>
  <c r="E219"/>
  <c r="A220"/>
  <c r="B219"/>
  <c r="D220" l="1"/>
  <c r="E220"/>
  <c r="A221"/>
  <c r="B220"/>
  <c r="D221" l="1"/>
  <c r="E221"/>
  <c r="A222"/>
  <c r="B221"/>
  <c r="D222" l="1"/>
  <c r="E222"/>
  <c r="A223"/>
  <c r="B222"/>
  <c r="D223" l="1"/>
  <c r="E223"/>
  <c r="A224"/>
  <c r="B223"/>
  <c r="D224" l="1"/>
  <c r="E224"/>
  <c r="A225"/>
  <c r="B224"/>
  <c r="D225" l="1"/>
  <c r="E225"/>
  <c r="A226"/>
  <c r="B225"/>
  <c r="D226" l="1"/>
  <c r="E226"/>
  <c r="A227"/>
  <c r="B226"/>
  <c r="D227" l="1"/>
  <c r="E227"/>
  <c r="A228"/>
  <c r="B227"/>
  <c r="D228" l="1"/>
  <c r="E228"/>
  <c r="A229"/>
  <c r="B228"/>
  <c r="D229" l="1"/>
  <c r="E229"/>
  <c r="A230"/>
  <c r="B229"/>
  <c r="D230" l="1"/>
  <c r="E230"/>
  <c r="A231"/>
  <c r="B230"/>
  <c r="D231" l="1"/>
  <c r="E231"/>
  <c r="A232"/>
  <c r="B231"/>
  <c r="D232" l="1"/>
  <c r="E232"/>
  <c r="A233"/>
  <c r="B232"/>
  <c r="D233" l="1"/>
  <c r="E233"/>
  <c r="A234"/>
  <c r="B233"/>
  <c r="D234" l="1"/>
  <c r="E234"/>
  <c r="A235"/>
  <c r="B234"/>
  <c r="D235" l="1"/>
  <c r="E235"/>
  <c r="A236"/>
  <c r="B235"/>
  <c r="D236" l="1"/>
  <c r="E236"/>
  <c r="A237"/>
  <c r="B236"/>
  <c r="D237" l="1"/>
  <c r="E237"/>
  <c r="A238"/>
  <c r="B237"/>
  <c r="D238" l="1"/>
  <c r="E238"/>
  <c r="A239"/>
  <c r="B238"/>
  <c r="D239" l="1"/>
  <c r="E239"/>
  <c r="A240"/>
  <c r="B239"/>
  <c r="D240" l="1"/>
  <c r="E240"/>
  <c r="A241"/>
  <c r="B240"/>
  <c r="D241" l="1"/>
  <c r="E241"/>
  <c r="A242"/>
  <c r="B241"/>
  <c r="D242" l="1"/>
  <c r="E242"/>
  <c r="A243"/>
  <c r="B242"/>
  <c r="D243" l="1"/>
  <c r="E243"/>
  <c r="A244"/>
  <c r="B243"/>
  <c r="D244" l="1"/>
  <c r="E244"/>
  <c r="A245"/>
  <c r="B244"/>
  <c r="D245" l="1"/>
  <c r="E245"/>
  <c r="A246"/>
  <c r="B245"/>
  <c r="D246" l="1"/>
  <c r="E246"/>
  <c r="A247"/>
  <c r="B246"/>
  <c r="D247" l="1"/>
  <c r="E247"/>
  <c r="A248"/>
  <c r="B247"/>
  <c r="D248" l="1"/>
  <c r="E248"/>
  <c r="A249"/>
  <c r="B248"/>
  <c r="D249" l="1"/>
  <c r="E249"/>
  <c r="A250"/>
  <c r="B249"/>
  <c r="D250" l="1"/>
  <c r="E250"/>
  <c r="A251"/>
  <c r="B250"/>
  <c r="D251" l="1"/>
  <c r="E251"/>
  <c r="A252"/>
  <c r="B251"/>
  <c r="D252" l="1"/>
  <c r="E252"/>
  <c r="A253"/>
  <c r="B252"/>
  <c r="D253" l="1"/>
  <c r="E253"/>
  <c r="A254"/>
  <c r="B253"/>
  <c r="D254" l="1"/>
  <c r="E254"/>
  <c r="A255"/>
  <c r="B254"/>
  <c r="D255" l="1"/>
  <c r="E255"/>
  <c r="A256"/>
  <c r="B255"/>
  <c r="D256" l="1"/>
  <c r="E256"/>
  <c r="A257"/>
  <c r="B256"/>
  <c r="D257" l="1"/>
  <c r="E257"/>
  <c r="A258"/>
  <c r="B257"/>
  <c r="D258" l="1"/>
  <c r="E258"/>
  <c r="A259"/>
  <c r="B258"/>
  <c r="D259" l="1"/>
  <c r="E259"/>
  <c r="A260"/>
  <c r="B259"/>
  <c r="D260" l="1"/>
  <c r="E260"/>
  <c r="A261"/>
  <c r="B260"/>
  <c r="D261" l="1"/>
  <c r="E261"/>
  <c r="A262"/>
  <c r="B261"/>
  <c r="D262" l="1"/>
  <c r="E262"/>
  <c r="A263"/>
  <c r="B262"/>
  <c r="D263" l="1"/>
  <c r="E263"/>
  <c r="A264"/>
  <c r="B263"/>
  <c r="D264" l="1"/>
  <c r="E264"/>
  <c r="A265"/>
  <c r="B264"/>
  <c r="D265" l="1"/>
  <c r="E265"/>
  <c r="A266"/>
  <c r="B265"/>
  <c r="D266" l="1"/>
  <c r="E266"/>
  <c r="A267"/>
  <c r="B266"/>
  <c r="D267" l="1"/>
  <c r="E267"/>
  <c r="A268"/>
  <c r="B267"/>
  <c r="D268" l="1"/>
  <c r="E268"/>
  <c r="A269"/>
  <c r="B268"/>
  <c r="D269" l="1"/>
  <c r="E269"/>
  <c r="A270"/>
  <c r="B270" s="1"/>
  <c r="B269"/>
  <c r="D270" l="1"/>
  <c r="E270"/>
  <c r="I5" s="1"/>
  <c r="I7" s="1"/>
</calcChain>
</file>

<file path=xl/sharedStrings.xml><?xml version="1.0" encoding="utf-8"?>
<sst xmlns="http://schemas.openxmlformats.org/spreadsheetml/2006/main" count="184" uniqueCount="90">
  <si>
    <t>section</t>
  </si>
  <si>
    <t>weapons (16Prsm)</t>
  </si>
  <si>
    <t>gasoil</t>
  </si>
  <si>
    <t>AIP machinery</t>
  </si>
  <si>
    <t>total</t>
  </si>
  <si>
    <t>hull</t>
  </si>
  <si>
    <t>thick hull</t>
  </si>
  <si>
    <t>density (t/m3)</t>
  </si>
  <si>
    <t>thickness (m)</t>
  </si>
  <si>
    <t>length (m)</t>
  </si>
  <si>
    <t>mass (t)</t>
  </si>
  <si>
    <t>volume (m3)</t>
  </si>
  <si>
    <t>diameter (m)</t>
  </si>
  <si>
    <t>LOX</t>
  </si>
  <si>
    <t>energy (kJ)</t>
  </si>
  <si>
    <t>power (W)</t>
  </si>
  <si>
    <t>specs AIP DCNS</t>
  </si>
  <si>
    <t>vol O2 (m3)</t>
  </si>
  <si>
    <t>Gasoil</t>
  </si>
  <si>
    <t>mass ratio gasoil/O2</t>
  </si>
  <si>
    <t>batteries</t>
  </si>
  <si>
    <t xml:space="preserve">batteries </t>
  </si>
  <si>
    <t>overall sub</t>
  </si>
  <si>
    <t>submerged displacement (t)</t>
  </si>
  <si>
    <t>endurance at 3 knots (weeks)</t>
  </si>
  <si>
    <t>range at 3 knots (nm)</t>
  </si>
  <si>
    <t>range at 3 knots (km)</t>
  </si>
  <si>
    <t>runtime at 3 knots (h)</t>
  </si>
  <si>
    <t>energy (J)</t>
  </si>
  <si>
    <t>energy density (J/kg)</t>
  </si>
  <si>
    <t>length</t>
  </si>
  <si>
    <t>runtime at 1 knot (j)</t>
  </si>
  <si>
    <t>mass of MESMA tranch</t>
  </si>
  <si>
    <t>margin</t>
  </si>
  <si>
    <t>margin %</t>
  </si>
  <si>
    <t>on-station patrol duration at 1600nm, at 1 kt (weeks)</t>
  </si>
  <si>
    <t>total mission duration for a patrol at 1600nm (weeks)</t>
  </si>
  <si>
    <t>one-way time to patrol area at 1600nm, at 3kt (weeks)</t>
  </si>
  <si>
    <t>daily O2 loss rate</t>
  </si>
  <si>
    <t>effective range at 3 knots after losses (nm)</t>
  </si>
  <si>
    <t xml:space="preserve">actual mission time with losses (weeks) </t>
  </si>
  <si>
    <t>required mission time with losses (weeks) (modify until it equal to actual mission time)</t>
  </si>
  <si>
    <t>actual on-station time (weeks)</t>
  </si>
  <si>
    <t>on-station duty rate (%)</t>
  </si>
  <si>
    <t>endurance at 3 knots for 6m-diameter sub (weeks)</t>
  </si>
  <si>
    <t>day</t>
  </si>
  <si>
    <t>week</t>
  </si>
  <si>
    <t>speed(kt)</t>
  </si>
  <si>
    <t>LOX consumption at 3 knots (m3/day)</t>
  </si>
  <si>
    <t>LOX consumption at 1 knots (m3/day)</t>
  </si>
  <si>
    <t>LOX volume (m3)</t>
  </si>
  <si>
    <t>evaporation loss (m3)</t>
  </si>
  <si>
    <t>total evaporation loss (m3)</t>
  </si>
  <si>
    <t>taking losses into account, simple model (overestimates losses)</t>
  </si>
  <si>
    <t>total evaporation loss(%)</t>
  </si>
  <si>
    <t>LOX losses (%)</t>
  </si>
  <si>
    <t>with detailed loss model</t>
  </si>
  <si>
    <t>propulsion consumption (m3)</t>
  </si>
  <si>
    <t>spec AIP miv saab</t>
  </si>
  <si>
    <t>18 days at 5knots, 6m sub</t>
  </si>
  <si>
    <t>spec AIP miii saab</t>
  </si>
  <si>
    <t>14 days at 5knots, 6m sub</t>
  </si>
  <si>
    <t>CG x from bow</t>
  </si>
  <si>
    <t>CG x * M</t>
  </si>
  <si>
    <t>weapons 2 (8Prsm)</t>
  </si>
  <si>
    <t>weapons 1 (8Prsm)</t>
  </si>
  <si>
    <t>Full</t>
  </si>
  <si>
    <t>WP only</t>
  </si>
  <si>
    <t>Prop only</t>
  </si>
  <si>
    <t>Stirling engine efficiency</t>
  </si>
  <si>
    <t>combustion energy of methane (J/t)</t>
  </si>
  <si>
    <t>methane consumption (t/s)</t>
  </si>
  <si>
    <t>required endurance (weeks)</t>
  </si>
  <si>
    <t>total methane consumption (t)</t>
  </si>
  <si>
    <t>required power to engine (W) (6m diam sub, 3 kt)</t>
  </si>
  <si>
    <t>total methane consumption (m3)</t>
  </si>
  <si>
    <t>methane density (t/m3)</t>
  </si>
  <si>
    <t>length( (m)</t>
  </si>
  <si>
    <t xml:space="preserve">AIP </t>
  </si>
  <si>
    <t>O2 to methane ratio by mass</t>
  </si>
  <si>
    <t>O2 consumption (t)</t>
  </si>
  <si>
    <t>combustion energy of ethanol  (J/t)</t>
  </si>
  <si>
    <t>ethanol consumption (t/s)</t>
  </si>
  <si>
    <t>total ethanol  consumption (t)</t>
  </si>
  <si>
    <t>ethanol density (t/m3)</t>
  </si>
  <si>
    <t>total ethanol  consumption (m3)</t>
  </si>
  <si>
    <t>O2 to ethanol ratio by mass</t>
  </si>
  <si>
    <t>O2 density</t>
  </si>
  <si>
    <t>O2 volume (m3)</t>
  </si>
  <si>
    <t>O2 length (m)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</si>
</sst>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E+00"/>
    <numFmt numFmtId="166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1" fontId="0" fillId="0" borderId="0" xfId="0" applyNumberForma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/>
    <c:plotArea>
      <c:layout>
        <c:manualLayout>
          <c:layoutTarget val="inner"/>
          <c:xMode val="edge"/>
          <c:yMode val="edge"/>
          <c:x val="5.0680940744475905E-2"/>
          <c:y val="7.0927196047396779E-2"/>
          <c:w val="0.78865893487452043"/>
          <c:h val="0.83796171496262051"/>
        </c:manualLayout>
      </c:layout>
      <c:scatterChart>
        <c:scatterStyle val="smoothMarker"/>
        <c:ser>
          <c:idx val="0"/>
          <c:order val="0"/>
          <c:tx>
            <c:v>LOX volume(m3)</c:v>
          </c:tx>
          <c:xVal>
            <c:numRef>
              <c:f>'LOX reserve'!$A$2:$A$270</c:f>
              <c:numCache>
                <c:formatCode>General</c:formatCode>
                <c:ptCount val="26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</c:numCache>
            </c:numRef>
          </c:xVal>
          <c:yVal>
            <c:numRef>
              <c:f>'LOX reserve'!$D$2:$D$270</c:f>
              <c:numCache>
                <c:formatCode>0.00</c:formatCode>
                <c:ptCount val="269"/>
                <c:pt idx="0">
                  <c:v>16</c:v>
                </c:pt>
                <c:pt idx="1">
                  <c:v>15.741104761904763</c:v>
                </c:pt>
                <c:pt idx="2">
                  <c:v>15.482546087619051</c:v>
                </c:pt>
                <c:pt idx="3">
                  <c:v>15.224323539609909</c:v>
                </c:pt>
                <c:pt idx="4">
                  <c:v>14.96643668091318</c:v>
                </c:pt>
                <c:pt idx="5">
                  <c:v>14.708885075132756</c:v>
                </c:pt>
                <c:pt idx="6">
                  <c:v>14.451668286439846</c:v>
                </c:pt>
                <c:pt idx="7">
                  <c:v>14.194785879572237</c:v>
                </c:pt>
                <c:pt idx="8">
                  <c:v>13.938237419833555</c:v>
                </c:pt>
                <c:pt idx="9">
                  <c:v>13.682022473092536</c:v>
                </c:pt>
                <c:pt idx="10">
                  <c:v>13.426140605782278</c:v>
                </c:pt>
                <c:pt idx="11">
                  <c:v>13.170591384899524</c:v>
                </c:pt>
                <c:pt idx="12">
                  <c:v>12.915374378003918</c:v>
                </c:pt>
                <c:pt idx="13">
                  <c:v>12.660489153217275</c:v>
                </c:pt>
                <c:pt idx="14">
                  <c:v>12.405935279222856</c:v>
                </c:pt>
                <c:pt idx="15">
                  <c:v>12.151712325264629</c:v>
                </c:pt>
                <c:pt idx="16">
                  <c:v>11.897819861146548</c:v>
                </c:pt>
                <c:pt idx="17">
                  <c:v>11.64425745723182</c:v>
                </c:pt>
                <c:pt idx="18">
                  <c:v>11.391024684442181</c:v>
                </c:pt>
                <c:pt idx="19">
                  <c:v>11.138121114257169</c:v>
                </c:pt>
                <c:pt idx="20">
                  <c:v>10.885546318713399</c:v>
                </c:pt>
                <c:pt idx="21">
                  <c:v>10.633299870403834</c:v>
                </c:pt>
                <c:pt idx="22">
                  <c:v>10.381381342477072</c:v>
                </c:pt>
                <c:pt idx="23">
                  <c:v>10.129790308636615</c:v>
                </c:pt>
                <c:pt idx="24">
                  <c:v>9.87852634314015</c:v>
                </c:pt>
                <c:pt idx="25">
                  <c:v>9.8568659167423931</c:v>
                </c:pt>
                <c:pt idx="26">
                  <c:v>9.8352336488989529</c:v>
                </c:pt>
                <c:pt idx="27">
                  <c:v>9.8136295030037086</c:v>
                </c:pt>
                <c:pt idx="28">
                  <c:v>9.792053442498128</c:v>
                </c:pt>
                <c:pt idx="29">
                  <c:v>9.7705054308712054</c:v>
                </c:pt>
                <c:pt idx="30">
                  <c:v>9.7489854316593973</c:v>
                </c:pt>
                <c:pt idx="31">
                  <c:v>9.7274934084465645</c:v>
                </c:pt>
                <c:pt idx="32">
                  <c:v>9.7060293248639091</c:v>
                </c:pt>
                <c:pt idx="33">
                  <c:v>9.6845931445899112</c:v>
                </c:pt>
                <c:pt idx="34">
                  <c:v>9.6631848313502697</c:v>
                </c:pt>
                <c:pt idx="35">
                  <c:v>9.6418043489178391</c:v>
                </c:pt>
                <c:pt idx="36">
                  <c:v>9.6204516611125701</c:v>
                </c:pt>
                <c:pt idx="37">
                  <c:v>9.5991267318014479</c:v>
                </c:pt>
                <c:pt idx="38">
                  <c:v>9.57782952489843</c:v>
                </c:pt>
                <c:pt idx="39">
                  <c:v>9.5565600043643872</c:v>
                </c:pt>
                <c:pt idx="40">
                  <c:v>9.5353181342070386</c:v>
                </c:pt>
                <c:pt idx="41">
                  <c:v>9.5141038784808938</c:v>
                </c:pt>
                <c:pt idx="42">
                  <c:v>9.4929172012871934</c:v>
                </c:pt>
                <c:pt idx="43">
                  <c:v>9.4717580667738446</c:v>
                </c:pt>
                <c:pt idx="44">
                  <c:v>9.4506264391353625</c:v>
                </c:pt>
                <c:pt idx="45">
                  <c:v>9.4295222826128118</c:v>
                </c:pt>
                <c:pt idx="46">
                  <c:v>9.408445561493739</c:v>
                </c:pt>
                <c:pt idx="47">
                  <c:v>9.3873962401121211</c:v>
                </c:pt>
                <c:pt idx="48">
                  <c:v>9.3663742828482999</c:v>
                </c:pt>
                <c:pt idx="49">
                  <c:v>9.3453796541289211</c:v>
                </c:pt>
                <c:pt idx="50">
                  <c:v>9.3244123184268783</c:v>
                </c:pt>
                <c:pt idx="51">
                  <c:v>9.3034722402612484</c:v>
                </c:pt>
                <c:pt idx="52">
                  <c:v>9.2825593841972331</c:v>
                </c:pt>
                <c:pt idx="53">
                  <c:v>9.2616737148461006</c:v>
                </c:pt>
                <c:pt idx="54">
                  <c:v>9.2408151968651246</c:v>
                </c:pt>
                <c:pt idx="55">
                  <c:v>9.2199837949575247</c:v>
                </c:pt>
                <c:pt idx="56">
                  <c:v>9.1991794738724053</c:v>
                </c:pt>
                <c:pt idx="57">
                  <c:v>9.1784021984046955</c:v>
                </c:pt>
                <c:pt idx="58">
                  <c:v>9.1576519333950941</c:v>
                </c:pt>
                <c:pt idx="59">
                  <c:v>9.1369286437300055</c:v>
                </c:pt>
                <c:pt idx="60">
                  <c:v>9.1162322943414811</c:v>
                </c:pt>
                <c:pt idx="61">
                  <c:v>9.0955628502071626</c:v>
                </c:pt>
                <c:pt idx="62">
                  <c:v>9.0749202763502179</c:v>
                </c:pt>
                <c:pt idx="63">
                  <c:v>9.0543045378392879</c:v>
                </c:pt>
                <c:pt idx="64">
                  <c:v>9.0337155997884206</c:v>
                </c:pt>
                <c:pt idx="65">
                  <c:v>9.01315342735702</c:v>
                </c:pt>
                <c:pt idx="66">
                  <c:v>8.9926179857497797</c:v>
                </c:pt>
                <c:pt idx="67">
                  <c:v>8.9721092402166303</c:v>
                </c:pt>
                <c:pt idx="68">
                  <c:v>8.9516271560526732</c:v>
                </c:pt>
                <c:pt idx="69">
                  <c:v>8.9311716985981295</c:v>
                </c:pt>
                <c:pt idx="70">
                  <c:v>8.9107428332382774</c:v>
                </c:pt>
                <c:pt idx="71">
                  <c:v>8.890340525403392</c:v>
                </c:pt>
                <c:pt idx="72">
                  <c:v>8.8699647405686921</c:v>
                </c:pt>
                <c:pt idx="73">
                  <c:v>8.8496154442542778</c:v>
                </c:pt>
                <c:pt idx="74">
                  <c:v>8.8292926020250722</c:v>
                </c:pt>
                <c:pt idx="75">
                  <c:v>8.8089961794907641</c:v>
                </c:pt>
                <c:pt idx="76">
                  <c:v>8.7887261423057499</c:v>
                </c:pt>
                <c:pt idx="77">
                  <c:v>8.7684824561690764</c:v>
                </c:pt>
                <c:pt idx="78">
                  <c:v>8.7482650868243805</c:v>
                </c:pt>
                <c:pt idx="79">
                  <c:v>8.7280740000598342</c:v>
                </c:pt>
                <c:pt idx="80">
                  <c:v>8.7079091617080806</c:v>
                </c:pt>
                <c:pt idx="81">
                  <c:v>8.687770537646184</c:v>
                </c:pt>
                <c:pt idx="82">
                  <c:v>8.6676580937955681</c:v>
                </c:pt>
                <c:pt idx="83">
                  <c:v>8.6475717961219587</c:v>
                </c:pt>
                <c:pt idx="84">
                  <c:v>8.6275116106353256</c:v>
                </c:pt>
                <c:pt idx="85">
                  <c:v>8.6074775033898234</c:v>
                </c:pt>
                <c:pt idx="86">
                  <c:v>8.5874694404837406</c:v>
                </c:pt>
                <c:pt idx="87">
                  <c:v>8.5674873880594369</c:v>
                </c:pt>
                <c:pt idx="88">
                  <c:v>8.5475313123032848</c:v>
                </c:pt>
                <c:pt idx="89">
                  <c:v>8.5276011794456146</c:v>
                </c:pt>
                <c:pt idx="90">
                  <c:v>8.5076969557606592</c:v>
                </c:pt>
                <c:pt idx="91">
                  <c:v>8.4878186075664956</c:v>
                </c:pt>
                <c:pt idx="92">
                  <c:v>8.4679661012249845</c:v>
                </c:pt>
                <c:pt idx="93">
                  <c:v>8.4481394031417167</c:v>
                </c:pt>
                <c:pt idx="94">
                  <c:v>8.4283384797659568</c:v>
                </c:pt>
                <c:pt idx="95">
                  <c:v>8.408563297590586</c:v>
                </c:pt>
                <c:pt idx="96">
                  <c:v>8.3888138231520433</c:v>
                </c:pt>
                <c:pt idx="97">
                  <c:v>8.3690900230302709</c:v>
                </c:pt>
                <c:pt idx="98">
                  <c:v>8.3493918638486555</c:v>
                </c:pt>
                <c:pt idx="99">
                  <c:v>8.3297193122739763</c:v>
                </c:pt>
                <c:pt idx="100">
                  <c:v>8.3100723350163452</c:v>
                </c:pt>
                <c:pt idx="101">
                  <c:v>8.2904508988291479</c:v>
                </c:pt>
                <c:pt idx="102">
                  <c:v>8.270854970508994</c:v>
                </c:pt>
                <c:pt idx="103">
                  <c:v>8.251284516895657</c:v>
                </c:pt>
                <c:pt idx="104">
                  <c:v>8.2317395048720172</c:v>
                </c:pt>
                <c:pt idx="105">
                  <c:v>8.2122199013640085</c:v>
                </c:pt>
                <c:pt idx="106">
                  <c:v>8.1927256733405596</c:v>
                </c:pt>
                <c:pt idx="107">
                  <c:v>8.1732567878135409</c:v>
                </c:pt>
                <c:pt idx="108">
                  <c:v>8.1538132118377078</c:v>
                </c:pt>
                <c:pt idx="109">
                  <c:v>8.1343949125106434</c:v>
                </c:pt>
                <c:pt idx="110">
                  <c:v>8.1150018569727038</c:v>
                </c:pt>
                <c:pt idx="111">
                  <c:v>8.0956340124069648</c:v>
                </c:pt>
                <c:pt idx="112">
                  <c:v>8.0762913460391612</c:v>
                </c:pt>
                <c:pt idx="113">
                  <c:v>8.0569738251376357</c:v>
                </c:pt>
                <c:pt idx="114">
                  <c:v>8.0376814170132818</c:v>
                </c:pt>
                <c:pt idx="115">
                  <c:v>8.0184140890194886</c:v>
                </c:pt>
                <c:pt idx="116">
                  <c:v>7.999171808552088</c:v>
                </c:pt>
                <c:pt idx="117">
                  <c:v>7.9799545430492946</c:v>
                </c:pt>
                <c:pt idx="118">
                  <c:v>7.9607622599916548</c:v>
                </c:pt>
                <c:pt idx="119">
                  <c:v>7.9415949269019901</c:v>
                </c:pt>
                <c:pt idx="120">
                  <c:v>7.9224525113453419</c:v>
                </c:pt>
                <c:pt idx="121">
                  <c:v>7.9033349809289177</c:v>
                </c:pt>
                <c:pt idx="122">
                  <c:v>7.8842423033020346</c:v>
                </c:pt>
                <c:pt idx="123">
                  <c:v>7.8651744461560664</c:v>
                </c:pt>
                <c:pt idx="124">
                  <c:v>7.8461313772243884</c:v>
                </c:pt>
                <c:pt idx="125">
                  <c:v>7.8271130642823215</c:v>
                </c:pt>
                <c:pt idx="126">
                  <c:v>7.8081194751470786</c:v>
                </c:pt>
                <c:pt idx="127">
                  <c:v>7.7891505776777121</c:v>
                </c:pt>
                <c:pt idx="128">
                  <c:v>7.770206339775056</c:v>
                </c:pt>
                <c:pt idx="129">
                  <c:v>7.7512867293816727</c:v>
                </c:pt>
                <c:pt idx="130">
                  <c:v>7.7323917144818015</c:v>
                </c:pt>
                <c:pt idx="131">
                  <c:v>7.7135212631012999</c:v>
                </c:pt>
                <c:pt idx="132">
                  <c:v>7.6946753433075932</c:v>
                </c:pt>
                <c:pt idx="133">
                  <c:v>7.6758539232096181</c:v>
                </c:pt>
                <c:pt idx="134">
                  <c:v>7.65705697095777</c:v>
                </c:pt>
                <c:pt idx="135">
                  <c:v>7.6382844547438493</c:v>
                </c:pt>
                <c:pt idx="136">
                  <c:v>7.6195363428010072</c:v>
                </c:pt>
                <c:pt idx="137">
                  <c:v>7.6008126034036909</c:v>
                </c:pt>
                <c:pt idx="138">
                  <c:v>7.582113204867591</c:v>
                </c:pt>
                <c:pt idx="139">
                  <c:v>7.5634381155495873</c:v>
                </c:pt>
                <c:pt idx="140">
                  <c:v>7.5447873038476976</c:v>
                </c:pt>
                <c:pt idx="141">
                  <c:v>7.5261607382010203</c:v>
                </c:pt>
                <c:pt idx="142">
                  <c:v>7.5075583870896834</c:v>
                </c:pt>
                <c:pt idx="143">
                  <c:v>7.4889802190347909</c:v>
                </c:pt>
                <c:pt idx="144">
                  <c:v>7.4704262025983699</c:v>
                </c:pt>
                <c:pt idx="145">
                  <c:v>7.4518963063833166</c:v>
                </c:pt>
                <c:pt idx="146">
                  <c:v>7.4333904990333428</c:v>
                </c:pt>
                <c:pt idx="147">
                  <c:v>7.4149087492329242</c:v>
                </c:pt>
                <c:pt idx="148">
                  <c:v>7.396451025707246</c:v>
                </c:pt>
                <c:pt idx="149">
                  <c:v>7.3780172972221516</c:v>
                </c:pt>
                <c:pt idx="150">
                  <c:v>7.3596075325840875</c:v>
                </c:pt>
                <c:pt idx="151">
                  <c:v>7.3412217006400526</c:v>
                </c:pt>
                <c:pt idx="152">
                  <c:v>7.3228597702775451</c:v>
                </c:pt>
                <c:pt idx="153">
                  <c:v>7.3045217104245088</c:v>
                </c:pt>
                <c:pt idx="154">
                  <c:v>7.2862074900492813</c:v>
                </c:pt>
                <c:pt idx="155">
                  <c:v>7.2679170781605418</c:v>
                </c:pt>
                <c:pt idx="156">
                  <c:v>7.2496504438072575</c:v>
                </c:pt>
                <c:pt idx="157">
                  <c:v>7.2314075560786328</c:v>
                </c:pt>
                <c:pt idx="158">
                  <c:v>7.2131883841040549</c:v>
                </c:pt>
                <c:pt idx="159">
                  <c:v>7.1949928970530443</c:v>
                </c:pt>
                <c:pt idx="160">
                  <c:v>7.1768210641351997</c:v>
                </c:pt>
                <c:pt idx="161">
                  <c:v>7.1586728546001481</c:v>
                </c:pt>
                <c:pt idx="162">
                  <c:v>7.1405482377374927</c:v>
                </c:pt>
                <c:pt idx="163">
                  <c:v>7.1224471828767584</c:v>
                </c:pt>
                <c:pt idx="164">
                  <c:v>7.1043696593873431</c:v>
                </c:pt>
                <c:pt idx="165">
                  <c:v>7.0863156366784645</c:v>
                </c:pt>
                <c:pt idx="166">
                  <c:v>7.0682850841991067</c:v>
                </c:pt>
                <c:pt idx="167">
                  <c:v>7.0502779714379722</c:v>
                </c:pt>
                <c:pt idx="168">
                  <c:v>7.0322942679234277</c:v>
                </c:pt>
                <c:pt idx="169">
                  <c:v>7.0143339432234519</c:v>
                </c:pt>
                <c:pt idx="170">
                  <c:v>6.9963969669455857</c:v>
                </c:pt>
                <c:pt idx="171">
                  <c:v>6.9784833087368812</c:v>
                </c:pt>
                <c:pt idx="172">
                  <c:v>6.9605929382838481</c:v>
                </c:pt>
                <c:pt idx="173">
                  <c:v>6.9427258253124036</c:v>
                </c:pt>
                <c:pt idx="174">
                  <c:v>6.9248819395878218</c:v>
                </c:pt>
                <c:pt idx="175">
                  <c:v>6.9070612509146825</c:v>
                </c:pt>
                <c:pt idx="176">
                  <c:v>6.8892637291368182</c:v>
                </c:pt>
                <c:pt idx="177">
                  <c:v>6.8714893441372649</c:v>
                </c:pt>
                <c:pt idx="178">
                  <c:v>6.8537380658382112</c:v>
                </c:pt>
                <c:pt idx="179">
                  <c:v>6.8360098642009461</c:v>
                </c:pt>
                <c:pt idx="180">
                  <c:v>6.8183047092258091</c:v>
                </c:pt>
                <c:pt idx="181">
                  <c:v>6.8006225709521404</c:v>
                </c:pt>
                <c:pt idx="182">
                  <c:v>6.7829634194582269</c:v>
                </c:pt>
                <c:pt idx="183">
                  <c:v>6.7653272248612559</c:v>
                </c:pt>
                <c:pt idx="184">
                  <c:v>6.7477139573172611</c:v>
                </c:pt>
                <c:pt idx="185">
                  <c:v>6.7301235870210734</c:v>
                </c:pt>
                <c:pt idx="186">
                  <c:v>6.7125560842062706</c:v>
                </c:pt>
                <c:pt idx="187">
                  <c:v>6.6950114191451267</c:v>
                </c:pt>
                <c:pt idx="188">
                  <c:v>6.6774895621485628</c:v>
                </c:pt>
                <c:pt idx="189">
                  <c:v>6.6599904835660944</c:v>
                </c:pt>
                <c:pt idx="190">
                  <c:v>6.6425141537857826</c:v>
                </c:pt>
                <c:pt idx="191">
                  <c:v>6.625060543234186</c:v>
                </c:pt>
                <c:pt idx="192">
                  <c:v>6.6076296223763062</c:v>
                </c:pt>
                <c:pt idx="193">
                  <c:v>6.5902213617155416</c:v>
                </c:pt>
                <c:pt idx="194">
                  <c:v>6.5728357317936359</c:v>
                </c:pt>
                <c:pt idx="195">
                  <c:v>6.5554727031906284</c:v>
                </c:pt>
                <c:pt idx="196">
                  <c:v>6.5381322465248051</c:v>
                </c:pt>
                <c:pt idx="197">
                  <c:v>6.5208143324526473</c:v>
                </c:pt>
                <c:pt idx="198">
                  <c:v>6.5035189316687836</c:v>
                </c:pt>
                <c:pt idx="199">
                  <c:v>6.4862460149059391</c:v>
                </c:pt>
                <c:pt idx="200">
                  <c:v>6.4689955529348859</c:v>
                </c:pt>
                <c:pt idx="201">
                  <c:v>6.4517675165643951</c:v>
                </c:pt>
                <c:pt idx="202">
                  <c:v>6.4345618766411858</c:v>
                </c:pt>
                <c:pt idx="203">
                  <c:v>6.417378604049877</c:v>
                </c:pt>
                <c:pt idx="204">
                  <c:v>6.4002176697129372</c:v>
                </c:pt>
                <c:pt idx="205">
                  <c:v>6.3830790445906347</c:v>
                </c:pt>
                <c:pt idx="206">
                  <c:v>6.365962699680991</c:v>
                </c:pt>
                <c:pt idx="207">
                  <c:v>6.3488686060197299</c:v>
                </c:pt>
                <c:pt idx="208">
                  <c:v>6.3317967346802284</c:v>
                </c:pt>
                <c:pt idx="209">
                  <c:v>6.3147470567734683</c:v>
                </c:pt>
                <c:pt idx="210">
                  <c:v>6.2977195434479869</c:v>
                </c:pt>
                <c:pt idx="211">
                  <c:v>6.2807141658898287</c:v>
                </c:pt>
                <c:pt idx="212">
                  <c:v>6.2637308953224968</c:v>
                </c:pt>
                <c:pt idx="213">
                  <c:v>6.246769703006902</c:v>
                </c:pt>
                <c:pt idx="214">
                  <c:v>6.229830560241318</c:v>
                </c:pt>
                <c:pt idx="215">
                  <c:v>6.2129134383613289</c:v>
                </c:pt>
                <c:pt idx="216">
                  <c:v>6.1960183087397835</c:v>
                </c:pt>
                <c:pt idx="217">
                  <c:v>6.1791451427867461</c:v>
                </c:pt>
                <c:pt idx="218">
                  <c:v>6.1622939119494475</c:v>
                </c:pt>
                <c:pt idx="219">
                  <c:v>6.1454645877122376</c:v>
                </c:pt>
                <c:pt idx="220">
                  <c:v>6.1286571415965359</c:v>
                </c:pt>
                <c:pt idx="221">
                  <c:v>6.1118715451607848</c:v>
                </c:pt>
                <c:pt idx="222">
                  <c:v>6.0951077700003999</c:v>
                </c:pt>
                <c:pt idx="223">
                  <c:v>6.0783657877477237</c:v>
                </c:pt>
                <c:pt idx="224">
                  <c:v>6.0616455700719758</c:v>
                </c:pt>
                <c:pt idx="225">
                  <c:v>6.0449470886792067</c:v>
                </c:pt>
                <c:pt idx="226">
                  <c:v>6.0282703153122483</c:v>
                </c:pt>
                <c:pt idx="227">
                  <c:v>6.0116152217506666</c:v>
                </c:pt>
                <c:pt idx="228">
                  <c:v>5.9949817798107157</c:v>
                </c:pt>
                <c:pt idx="229">
                  <c:v>5.9783699613452859</c:v>
                </c:pt>
                <c:pt idx="230">
                  <c:v>5.9617797382438615</c:v>
                </c:pt>
                <c:pt idx="231">
                  <c:v>5.9452110824324693</c:v>
                </c:pt>
                <c:pt idx="232">
                  <c:v>5.928663965873632</c:v>
                </c:pt>
                <c:pt idx="233">
                  <c:v>5.9121383605663205</c:v>
                </c:pt>
                <c:pt idx="234">
                  <c:v>5.8956342385459086</c:v>
                </c:pt>
                <c:pt idx="235">
                  <c:v>5.8791515718841234</c:v>
                </c:pt>
                <c:pt idx="236">
                  <c:v>5.8626903326889988</c:v>
                </c:pt>
                <c:pt idx="237">
                  <c:v>5.8462504931048276</c:v>
                </c:pt>
                <c:pt idx="238">
                  <c:v>5.8298320253121156</c:v>
                </c:pt>
                <c:pt idx="239">
                  <c:v>5.8134349015275344</c:v>
                </c:pt>
                <c:pt idx="240">
                  <c:v>5.7970590940038731</c:v>
                </c:pt>
                <c:pt idx="241">
                  <c:v>5.7807045750299926</c:v>
                </c:pt>
                <c:pt idx="242">
                  <c:v>5.7643713169307782</c:v>
                </c:pt>
                <c:pt idx="243">
                  <c:v>5.7480592920670928</c:v>
                </c:pt>
                <c:pt idx="244">
                  <c:v>5.7317684728357303</c:v>
                </c:pt>
                <c:pt idx="245">
                  <c:v>5.7154988316693682</c:v>
                </c:pt>
                <c:pt idx="246">
                  <c:v>5.6992503410365227</c:v>
                </c:pt>
                <c:pt idx="247">
                  <c:v>5.4537460774979376</c:v>
                </c:pt>
                <c:pt idx="248">
                  <c:v>5.2085609695019519</c:v>
                </c:pt>
                <c:pt idx="249">
                  <c:v>4.9636946021463615</c:v>
                </c:pt>
                <c:pt idx="250">
                  <c:v>4.7191465610683334</c:v>
                </c:pt>
                <c:pt idx="251">
                  <c:v>4.474916432443707</c:v>
                </c:pt>
                <c:pt idx="252">
                  <c:v>4.231003802986292</c:v>
                </c:pt>
                <c:pt idx="253">
                  <c:v>3.9874082599471716</c:v>
                </c:pt>
                <c:pt idx="254">
                  <c:v>3.7441293911140021</c:v>
                </c:pt>
                <c:pt idx="255">
                  <c:v>3.5011667848103158</c:v>
                </c:pt>
                <c:pt idx="256">
                  <c:v>3.2585200298948243</c:v>
                </c:pt>
                <c:pt idx="257">
                  <c:v>3.0161887157607228</c:v>
                </c:pt>
                <c:pt idx="258">
                  <c:v>2.7741724323349959</c:v>
                </c:pt>
                <c:pt idx="259">
                  <c:v>2.5324707700777225</c:v>
                </c:pt>
                <c:pt idx="260">
                  <c:v>2.2910833199813836</c:v>
                </c:pt>
                <c:pt idx="261">
                  <c:v>2.0500096735701696</c:v>
                </c:pt>
                <c:pt idx="262">
                  <c:v>1.8092494228992901</c:v>
                </c:pt>
                <c:pt idx="263">
                  <c:v>1.568802160554283</c:v>
                </c:pt>
                <c:pt idx="264">
                  <c:v>1.3286674796503246</c:v>
                </c:pt>
                <c:pt idx="265">
                  <c:v>1.0888449738315411</c:v>
                </c:pt>
                <c:pt idx="266">
                  <c:v>0.8493342372703222</c:v>
                </c:pt>
                <c:pt idx="267">
                  <c:v>0.6101348646666328</c:v>
                </c:pt>
                <c:pt idx="268">
                  <c:v>0.37124645124732814</c:v>
                </c:pt>
              </c:numCache>
            </c:numRef>
          </c:yVal>
          <c:smooth val="1"/>
        </c:ser>
        <c:axId val="132190976"/>
        <c:axId val="132192512"/>
      </c:scatterChart>
      <c:valAx>
        <c:axId val="132190976"/>
        <c:scaling>
          <c:orientation val="minMax"/>
        </c:scaling>
        <c:axPos val="b"/>
        <c:numFmt formatCode="General" sourceLinked="1"/>
        <c:tickLblPos val="nextTo"/>
        <c:crossAx val="132192512"/>
        <c:crosses val="autoZero"/>
        <c:crossBetween val="midCat"/>
      </c:valAx>
      <c:valAx>
        <c:axId val="132192512"/>
        <c:scaling>
          <c:orientation val="minMax"/>
        </c:scaling>
        <c:axPos val="l"/>
        <c:majorGridlines/>
        <c:numFmt formatCode="0.00" sourceLinked="1"/>
        <c:tickLblPos val="nextTo"/>
        <c:crossAx val="132190976"/>
        <c:crosses val="autoZero"/>
        <c:crossBetween val="midCat"/>
      </c:valAx>
    </c:plotArea>
    <c:legend>
      <c:legendPos val="r"/>
    </c:legend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561974</xdr:colOff>
      <xdr:row>8</xdr:row>
      <xdr:rowOff>85724</xdr:rowOff>
    </xdr:from>
    <xdr:to>
      <xdr:col>23</xdr:col>
      <xdr:colOff>476249</xdr:colOff>
      <xdr:row>47</xdr:row>
      <xdr:rowOff>190499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0.37833</cdr:x>
      <cdr:y>0.95378</cdr:y>
    </cdr:from>
    <cdr:to>
      <cdr:x>0.51034</cdr:x>
      <cdr:y>0.99874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657599" y="7186016"/>
          <a:ext cx="1276351" cy="33873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/>
            <a:t>mission</a:t>
          </a:r>
          <a:r>
            <a:rPr lang="fr-FR" sz="1100" baseline="0"/>
            <a:t> time (day)</a:t>
          </a:r>
          <a:endParaRPr lang="fr-FR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47"/>
  <sheetViews>
    <sheetView tabSelected="1" workbookViewId="0">
      <selection activeCell="A39" sqref="A39"/>
    </sheetView>
  </sheetViews>
  <sheetFormatPr defaultRowHeight="15"/>
  <cols>
    <col min="1" max="1" width="25.42578125" customWidth="1"/>
    <col min="9" max="9" width="52.140625" customWidth="1"/>
    <col min="10" max="10" width="10" bestFit="1" customWidth="1"/>
    <col min="13" max="13" width="21.5703125" customWidth="1"/>
    <col min="14" max="14" width="11" bestFit="1" customWidth="1"/>
    <col min="17" max="17" width="46.28515625" customWidth="1"/>
  </cols>
  <sheetData>
    <row r="2" spans="1:18">
      <c r="I2" s="1" t="s">
        <v>22</v>
      </c>
    </row>
    <row r="3" spans="1:18">
      <c r="I3" t="s">
        <v>12</v>
      </c>
      <c r="J3">
        <v>3</v>
      </c>
    </row>
    <row r="4" spans="1:18">
      <c r="A4" s="1" t="s">
        <v>0</v>
      </c>
      <c r="B4" t="s">
        <v>10</v>
      </c>
      <c r="C4" t="s">
        <v>9</v>
      </c>
      <c r="I4" t="s">
        <v>9</v>
      </c>
      <c r="J4">
        <f>J3*10</f>
        <v>30</v>
      </c>
    </row>
    <row r="5" spans="1:18">
      <c r="A5" t="s">
        <v>1</v>
      </c>
      <c r="B5" s="3">
        <v>13</v>
      </c>
      <c r="C5" s="3">
        <v>8</v>
      </c>
      <c r="I5" t="s">
        <v>23</v>
      </c>
      <c r="J5">
        <f>PI()*J4*(J3/2)^2</f>
        <v>212.05750411731103</v>
      </c>
    </row>
    <row r="6" spans="1:18">
      <c r="A6" t="s">
        <v>13</v>
      </c>
      <c r="B6" s="3">
        <f>J24</f>
        <v>17.600000000000001</v>
      </c>
      <c r="C6" s="3">
        <f>J26</f>
        <v>3.2594932345220164</v>
      </c>
    </row>
    <row r="7" spans="1:18">
      <c r="A7" t="s">
        <v>2</v>
      </c>
      <c r="B7" s="3">
        <f>N24</f>
        <v>4.2363200000000001</v>
      </c>
      <c r="C7" s="3">
        <f>N28</f>
        <v>0.7491458539100645</v>
      </c>
    </row>
    <row r="8" spans="1:18">
      <c r="A8" t="s">
        <v>3</v>
      </c>
      <c r="B8" s="3">
        <v>50</v>
      </c>
      <c r="C8" s="3">
        <v>5.5</v>
      </c>
    </row>
    <row r="9" spans="1:18">
      <c r="A9" t="s">
        <v>5</v>
      </c>
      <c r="B9" s="3">
        <f>J15</f>
        <v>57.713570320567371</v>
      </c>
      <c r="C9" s="3"/>
      <c r="I9" s="1" t="s">
        <v>6</v>
      </c>
      <c r="M9" s="1" t="s">
        <v>21</v>
      </c>
      <c r="Q9" s="1" t="s">
        <v>16</v>
      </c>
    </row>
    <row r="10" spans="1:18">
      <c r="A10" t="s">
        <v>20</v>
      </c>
      <c r="B10" s="3">
        <f>N14</f>
        <v>0</v>
      </c>
      <c r="C10" s="3">
        <f>N18</f>
        <v>0</v>
      </c>
      <c r="I10" t="s">
        <v>9</v>
      </c>
      <c r="J10">
        <v>30</v>
      </c>
      <c r="M10" t="s">
        <v>27</v>
      </c>
      <c r="N10">
        <v>0</v>
      </c>
      <c r="Q10" t="s">
        <v>15</v>
      </c>
      <c r="R10" s="2">
        <v>150000</v>
      </c>
    </row>
    <row r="11" spans="1:18">
      <c r="A11" s="1" t="s">
        <v>4</v>
      </c>
      <c r="B11" s="3">
        <f>SUM(B5:B10)</f>
        <v>142.54989032056739</v>
      </c>
      <c r="C11" s="3">
        <f>SUM(C5:C10)</f>
        <v>17.508639088432083</v>
      </c>
      <c r="I11" t="s">
        <v>8</v>
      </c>
      <c r="J11">
        <v>2.5000000000000001E-2</v>
      </c>
      <c r="M11" t="s">
        <v>31</v>
      </c>
      <c r="N11">
        <f>N10/24*3^3</f>
        <v>0</v>
      </c>
      <c r="Q11" t="s">
        <v>44</v>
      </c>
      <c r="R11">
        <v>3</v>
      </c>
    </row>
    <row r="12" spans="1:18">
      <c r="I12" t="s">
        <v>12</v>
      </c>
      <c r="J12">
        <f>J3</f>
        <v>3</v>
      </c>
      <c r="M12" t="s">
        <v>28</v>
      </c>
      <c r="N12" s="4">
        <f>N10*3600*150000*(J3/6)^2</f>
        <v>0</v>
      </c>
      <c r="Q12" t="s">
        <v>14</v>
      </c>
      <c r="R12" s="2">
        <f>R10*R11*7*24*3600</f>
        <v>272160000000</v>
      </c>
    </row>
    <row r="13" spans="1:18">
      <c r="A13" s="1" t="s">
        <v>33</v>
      </c>
      <c r="B13" s="3">
        <f>J5-B11</f>
        <v>69.507613796743641</v>
      </c>
      <c r="C13" s="3">
        <f>J4-C11</f>
        <v>12.491360911567917</v>
      </c>
      <c r="I13" t="s">
        <v>11</v>
      </c>
      <c r="J13">
        <f>PI()*J12*J11*J10+2*PI()*J11*(J12/2)^2</f>
        <v>7.4220126441058865</v>
      </c>
      <c r="M13" t="s">
        <v>29</v>
      </c>
      <c r="N13" s="4">
        <v>500000</v>
      </c>
      <c r="Q13" t="s">
        <v>17</v>
      </c>
      <c r="R13">
        <v>20</v>
      </c>
    </row>
    <row r="14" spans="1:18">
      <c r="A14" s="1" t="s">
        <v>34</v>
      </c>
      <c r="B14" s="3">
        <f>B13/J5*100</f>
        <v>32.777719461553104</v>
      </c>
      <c r="C14" s="3">
        <f>C13/J4*100</f>
        <v>41.637869705226386</v>
      </c>
      <c r="I14" t="s">
        <v>7</v>
      </c>
      <c r="J14">
        <v>7.7759999999999998</v>
      </c>
      <c r="M14" t="s">
        <v>10</v>
      </c>
      <c r="N14" s="2">
        <f>N12/N13/1000</f>
        <v>0</v>
      </c>
      <c r="Q14" t="s">
        <v>9</v>
      </c>
      <c r="R14" s="2">
        <v>8</v>
      </c>
    </row>
    <row r="15" spans="1:18">
      <c r="I15" t="s">
        <v>10</v>
      </c>
      <c r="J15">
        <f>J13*J14</f>
        <v>57.713570320567371</v>
      </c>
      <c r="M15" t="s">
        <v>7</v>
      </c>
      <c r="N15">
        <v>3</v>
      </c>
      <c r="Q15" t="s">
        <v>32</v>
      </c>
      <c r="R15">
        <v>200</v>
      </c>
    </row>
    <row r="16" spans="1:18">
      <c r="M16" t="s">
        <v>11</v>
      </c>
      <c r="N16" s="2">
        <f>N14/N15</f>
        <v>0</v>
      </c>
    </row>
    <row r="17" spans="9:17">
      <c r="M17" t="s">
        <v>12</v>
      </c>
      <c r="N17">
        <f>J3</f>
        <v>3</v>
      </c>
    </row>
    <row r="18" spans="9:17">
      <c r="M18" t="s">
        <v>30</v>
      </c>
      <c r="N18">
        <f>N16/(PI()*(N17/2)^2)</f>
        <v>0</v>
      </c>
    </row>
    <row r="19" spans="9:17">
      <c r="Q19" s="1" t="s">
        <v>58</v>
      </c>
    </row>
    <row r="20" spans="9:17">
      <c r="Q20" t="s">
        <v>59</v>
      </c>
    </row>
    <row r="21" spans="9:17">
      <c r="I21" s="1" t="s">
        <v>13</v>
      </c>
      <c r="M21" s="1" t="s">
        <v>18</v>
      </c>
    </row>
    <row r="22" spans="9:17">
      <c r="I22" t="s">
        <v>11</v>
      </c>
      <c r="J22">
        <v>16</v>
      </c>
      <c r="M22" t="s">
        <v>55</v>
      </c>
      <c r="N22">
        <v>17</v>
      </c>
      <c r="Q22" s="1" t="s">
        <v>60</v>
      </c>
    </row>
    <row r="23" spans="9:17">
      <c r="I23" t="s">
        <v>7</v>
      </c>
      <c r="J23">
        <v>1.1000000000000001</v>
      </c>
      <c r="M23" t="s">
        <v>19</v>
      </c>
      <c r="N23">
        <v>0.28999999999999998</v>
      </c>
      <c r="Q23" t="s">
        <v>61</v>
      </c>
    </row>
    <row r="24" spans="9:17">
      <c r="I24" t="s">
        <v>10</v>
      </c>
      <c r="J24">
        <f>J22*J23</f>
        <v>17.600000000000001</v>
      </c>
      <c r="M24" t="s">
        <v>10</v>
      </c>
      <c r="N24">
        <f>J24*(1-N22/100)*N23</f>
        <v>4.2363200000000001</v>
      </c>
    </row>
    <row r="25" spans="9:17">
      <c r="I25" t="s">
        <v>12</v>
      </c>
      <c r="J25">
        <v>2.5</v>
      </c>
      <c r="M25" t="s">
        <v>7</v>
      </c>
      <c r="N25">
        <v>0.8</v>
      </c>
    </row>
    <row r="26" spans="9:17">
      <c r="I26" t="s">
        <v>9</v>
      </c>
      <c r="J26">
        <f>J22/(PI()*(J25/2)^2)</f>
        <v>3.2594932345220164</v>
      </c>
      <c r="M26" t="s">
        <v>11</v>
      </c>
      <c r="N26">
        <f>N24/N25</f>
        <v>5.2953999999999999</v>
      </c>
    </row>
    <row r="27" spans="9:17">
      <c r="I27" t="s">
        <v>24</v>
      </c>
      <c r="J27">
        <f>J22/20*R11*(6/J3)^2</f>
        <v>9.6000000000000014</v>
      </c>
      <c r="M27" t="s">
        <v>12</v>
      </c>
      <c r="N27">
        <f>J3</f>
        <v>3</v>
      </c>
    </row>
    <row r="28" spans="9:17">
      <c r="I28" t="s">
        <v>48</v>
      </c>
      <c r="J28" s="5">
        <f>J22/(J27*7)</f>
        <v>0.23809523809523803</v>
      </c>
      <c r="M28" t="s">
        <v>9</v>
      </c>
      <c r="N28">
        <f>N26/(PI()*(N27/2)^2)</f>
        <v>0.7491458539100645</v>
      </c>
    </row>
    <row r="29" spans="9:17">
      <c r="I29" t="s">
        <v>49</v>
      </c>
      <c r="J29" s="5">
        <f>J28/3^3</f>
        <v>8.8183421516754828E-3</v>
      </c>
    </row>
    <row r="30" spans="9:17">
      <c r="I30" t="s">
        <v>25</v>
      </c>
      <c r="J30" s="3">
        <f>J27*7*24*3</f>
        <v>4838.4000000000015</v>
      </c>
    </row>
    <row r="31" spans="9:17">
      <c r="I31" t="s">
        <v>26</v>
      </c>
      <c r="J31" s="3">
        <f>J30*1.85</f>
        <v>8951.0400000000027</v>
      </c>
    </row>
    <row r="32" spans="9:17">
      <c r="I32" t="s">
        <v>35</v>
      </c>
      <c r="J32" s="3">
        <f>(J30-3200)/3/24/7*3^3</f>
        <v>87.771428571428643</v>
      </c>
    </row>
    <row r="33" spans="9:10">
      <c r="I33" t="s">
        <v>37</v>
      </c>
      <c r="J33" s="3">
        <f>1600/3/24/7</f>
        <v>3.1746031746031749</v>
      </c>
    </row>
    <row r="34" spans="9:10">
      <c r="I34" t="s">
        <v>36</v>
      </c>
      <c r="J34" s="3">
        <f>J32+2*J33</f>
        <v>94.120634920634998</v>
      </c>
    </row>
    <row r="36" spans="9:10">
      <c r="I36" s="1" t="s">
        <v>53</v>
      </c>
    </row>
    <row r="37" spans="9:10">
      <c r="I37" t="s">
        <v>41</v>
      </c>
      <c r="J37">
        <v>30</v>
      </c>
    </row>
    <row r="38" spans="9:10">
      <c r="I38" t="s">
        <v>38</v>
      </c>
      <c r="J38">
        <v>1.2999999999999999E-3</v>
      </c>
    </row>
    <row r="39" spans="9:10">
      <c r="I39" t="s">
        <v>39</v>
      </c>
      <c r="J39" s="3">
        <f>J30*(1-J38)^(J37*7)</f>
        <v>3681.8173803188756</v>
      </c>
    </row>
    <row r="40" spans="9:10">
      <c r="I40" t="s">
        <v>40</v>
      </c>
      <c r="J40" s="3">
        <f>2*J33+(J39-3200)/3/24/7*27</f>
        <v>32.160851723431833</v>
      </c>
    </row>
    <row r="41" spans="9:10">
      <c r="I41" t="s">
        <v>42</v>
      </c>
      <c r="J41" s="3">
        <f>J40-2*J33</f>
        <v>25.811645374225485</v>
      </c>
    </row>
    <row r="42" spans="9:10">
      <c r="I42" t="s">
        <v>43</v>
      </c>
      <c r="J42" s="3">
        <f>J41/J40*100</f>
        <v>80.257965790811355</v>
      </c>
    </row>
    <row r="44" spans="9:10">
      <c r="I44" s="1" t="s">
        <v>56</v>
      </c>
    </row>
    <row r="45" spans="9:10">
      <c r="I45" t="s">
        <v>40</v>
      </c>
      <c r="J45">
        <v>38.299999999999997</v>
      </c>
    </row>
    <row r="46" spans="9:10">
      <c r="I46" t="s">
        <v>42</v>
      </c>
      <c r="J46" s="3">
        <f>J45-2*J33</f>
        <v>31.950793650793649</v>
      </c>
    </row>
    <row r="47" spans="9:10">
      <c r="I47" t="s">
        <v>43</v>
      </c>
      <c r="J47" s="3">
        <f>J46/J45*100</f>
        <v>83.422437730531726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70"/>
  <sheetViews>
    <sheetView topLeftCell="A9" workbookViewId="0">
      <selection activeCell="P51" sqref="P51"/>
    </sheetView>
  </sheetViews>
  <sheetFormatPr defaultRowHeight="15"/>
  <cols>
    <col min="2" max="2" width="9.140625" style="3"/>
    <col min="3" max="3" width="10.7109375" customWidth="1"/>
    <col min="4" max="4" width="16.42578125" style="5" bestFit="1" customWidth="1"/>
    <col min="5" max="5" width="20.42578125" style="6" bestFit="1" customWidth="1"/>
  </cols>
  <sheetData>
    <row r="1" spans="1:9">
      <c r="A1" t="s">
        <v>45</v>
      </c>
      <c r="B1" s="3" t="s">
        <v>46</v>
      </c>
      <c r="C1" t="s">
        <v>47</v>
      </c>
      <c r="D1" s="5" t="s">
        <v>50</v>
      </c>
      <c r="E1" s="6" t="s">
        <v>51</v>
      </c>
      <c r="F1" t="s">
        <v>57</v>
      </c>
    </row>
    <row r="2" spans="1:9">
      <c r="A2">
        <v>0</v>
      </c>
      <c r="B2" s="3">
        <f>A2/7</f>
        <v>0</v>
      </c>
      <c r="C2">
        <v>3</v>
      </c>
      <c r="D2" s="5">
        <v>16</v>
      </c>
      <c r="E2" s="6">
        <v>0</v>
      </c>
    </row>
    <row r="3" spans="1:9">
      <c r="A3">
        <f>A2+1</f>
        <v>1</v>
      </c>
      <c r="B3" s="3">
        <f>A3/7</f>
        <v>0.14285714285714285</v>
      </c>
      <c r="C3">
        <f>3</f>
        <v>3</v>
      </c>
      <c r="D3" s="5">
        <f>D2*(1-'gasoil reformer AIP'!$J$38)-IF(C2=3,'gasoil reformer AIP'!$J$28,IF(C2=1,'gasoil reformer AIP'!$J$29,10000000000))</f>
        <v>15.741104761904763</v>
      </c>
      <c r="E3" s="6">
        <f>D2*'gasoil reformer AIP'!$J$38</f>
        <v>2.0799999999999999E-2</v>
      </c>
      <c r="F3" s="5">
        <f>IF(C2=3,'gasoil reformer AIP'!$J$28,IF(C2=1,'gasoil reformer AIP'!$J$29,10000000000))</f>
        <v>0.23809523809523803</v>
      </c>
    </row>
    <row r="4" spans="1:9">
      <c r="A4">
        <f t="shared" ref="A4:A67" si="0">A3+1</f>
        <v>2</v>
      </c>
      <c r="B4" s="3">
        <f t="shared" ref="B4:B67" si="1">A4/7</f>
        <v>0.2857142857142857</v>
      </c>
      <c r="C4">
        <f>3</f>
        <v>3</v>
      </c>
      <c r="D4" s="5">
        <f>D3*(1-'gasoil reformer AIP'!$J$38)-IF(C3=3,'gasoil reformer AIP'!$J$28,IF(C3=1,'gasoil reformer AIP'!$J$29,10000000000))</f>
        <v>15.482546087619051</v>
      </c>
      <c r="E4" s="6">
        <f>D3*'gasoil reformer AIP'!$J$38</f>
        <v>2.0463436190476192E-2</v>
      </c>
      <c r="F4" s="5">
        <f>IF(C3=3,'gasoil reformer AIP'!$J$28,IF(C3=1,'gasoil reformer AIP'!$J$29,10000000000))</f>
        <v>0.23809523809523803</v>
      </c>
      <c r="I4" t="s">
        <v>52</v>
      </c>
    </row>
    <row r="5" spans="1:9">
      <c r="A5">
        <f t="shared" si="0"/>
        <v>3</v>
      </c>
      <c r="B5" s="3">
        <f t="shared" si="1"/>
        <v>0.42857142857142855</v>
      </c>
      <c r="C5">
        <f>3</f>
        <v>3</v>
      </c>
      <c r="D5" s="5">
        <f>D4*(1-'gasoil reformer AIP'!$J$38)-IF(C4=3,'gasoil reformer AIP'!$J$28,IF(C4=1,'gasoil reformer AIP'!$J$29,10000000000))</f>
        <v>15.224323539609909</v>
      </c>
      <c r="E5" s="6">
        <f>D4*'gasoil reformer AIP'!$J$38</f>
        <v>2.0127309913904764E-2</v>
      </c>
      <c r="F5" s="5">
        <f>IF(C4=3,'gasoil reformer AIP'!$J$28,IF(C4=1,'gasoil reformer AIP'!$J$29,10000000000))</f>
        <v>0.23809523809523803</v>
      </c>
      <c r="I5" s="6">
        <f>SUM(E:E)</f>
        <v>2.7187006386998025</v>
      </c>
    </row>
    <row r="6" spans="1:9">
      <c r="A6">
        <f t="shared" si="0"/>
        <v>4</v>
      </c>
      <c r="B6" s="3">
        <f t="shared" si="1"/>
        <v>0.5714285714285714</v>
      </c>
      <c r="C6">
        <f>3</f>
        <v>3</v>
      </c>
      <c r="D6" s="5">
        <f>D5*(1-'gasoil reformer AIP'!$J$38)-IF(C5=3,'gasoil reformer AIP'!$J$28,IF(C5=1,'gasoil reformer AIP'!$J$29,10000000000))</f>
        <v>14.96643668091318</v>
      </c>
      <c r="E6" s="6">
        <f>D5*'gasoil reformer AIP'!$J$38</f>
        <v>1.9791620601492879E-2</v>
      </c>
      <c r="F6" s="5">
        <f>IF(C5=3,'gasoil reformer AIP'!$J$28,IF(C5=1,'gasoil reformer AIP'!$J$29,10000000000))</f>
        <v>0.23809523809523803</v>
      </c>
      <c r="I6" t="s">
        <v>54</v>
      </c>
    </row>
    <row r="7" spans="1:9">
      <c r="A7">
        <f t="shared" si="0"/>
        <v>5</v>
      </c>
      <c r="B7" s="3">
        <f t="shared" si="1"/>
        <v>0.7142857142857143</v>
      </c>
      <c r="C7">
        <f>3</f>
        <v>3</v>
      </c>
      <c r="D7" s="5">
        <f>D6*(1-'gasoil reformer AIP'!$J$38)-IF(C6=3,'gasoil reformer AIP'!$J$28,IF(C6=1,'gasoil reformer AIP'!$J$29,10000000000))</f>
        <v>14.708885075132756</v>
      </c>
      <c r="E7" s="6">
        <f>D6*'gasoil reformer AIP'!$J$38</f>
        <v>1.9456367685187131E-2</v>
      </c>
      <c r="F7" s="5">
        <f>IF(C6=3,'gasoil reformer AIP'!$J$28,IF(C6=1,'gasoil reformer AIP'!$J$29,10000000000))</f>
        <v>0.23809523809523803</v>
      </c>
      <c r="I7" s="3">
        <f>I5/D2*100</f>
        <v>16.991878991873765</v>
      </c>
    </row>
    <row r="8" spans="1:9">
      <c r="A8">
        <f t="shared" si="0"/>
        <v>6</v>
      </c>
      <c r="B8" s="3">
        <f t="shared" si="1"/>
        <v>0.8571428571428571</v>
      </c>
      <c r="C8">
        <f>3</f>
        <v>3</v>
      </c>
      <c r="D8" s="5">
        <f>D7*(1-'gasoil reformer AIP'!$J$38)-IF(C7=3,'gasoil reformer AIP'!$J$28,IF(C7=1,'gasoil reformer AIP'!$J$29,10000000000))</f>
        <v>14.451668286439846</v>
      </c>
      <c r="E8" s="6">
        <f>D7*'gasoil reformer AIP'!$J$38</f>
        <v>1.9121550597672583E-2</v>
      </c>
      <c r="F8" s="5">
        <f>IF(C7=3,'gasoil reformer AIP'!$J$28,IF(C7=1,'gasoil reformer AIP'!$J$29,10000000000))</f>
        <v>0.23809523809523803</v>
      </c>
    </row>
    <row r="9" spans="1:9">
      <c r="A9">
        <f t="shared" si="0"/>
        <v>7</v>
      </c>
      <c r="B9" s="3">
        <f t="shared" si="1"/>
        <v>1</v>
      </c>
      <c r="C9">
        <f>3</f>
        <v>3</v>
      </c>
      <c r="D9" s="5">
        <f>D8*(1-'gasoil reformer AIP'!$J$38)-IF(C8=3,'gasoil reformer AIP'!$J$28,IF(C8=1,'gasoil reformer AIP'!$J$29,10000000000))</f>
        <v>14.194785879572237</v>
      </c>
      <c r="E9" s="6">
        <f>D8*'gasoil reformer AIP'!$J$38</f>
        <v>1.8787168772371798E-2</v>
      </c>
      <c r="F9" s="5">
        <f>IF(C8=3,'gasoil reformer AIP'!$J$28,IF(C8=1,'gasoil reformer AIP'!$J$29,10000000000))</f>
        <v>0.23809523809523803</v>
      </c>
    </row>
    <row r="10" spans="1:9">
      <c r="A10">
        <f t="shared" si="0"/>
        <v>8</v>
      </c>
      <c r="B10" s="3">
        <f t="shared" si="1"/>
        <v>1.1428571428571428</v>
      </c>
      <c r="C10">
        <f>3</f>
        <v>3</v>
      </c>
      <c r="D10" s="5">
        <f>D9*(1-'gasoil reformer AIP'!$J$38)-IF(C9=3,'gasoil reformer AIP'!$J$28,IF(C9=1,'gasoil reformer AIP'!$J$29,10000000000))</f>
        <v>13.938237419833555</v>
      </c>
      <c r="E10" s="6">
        <f>D9*'gasoil reformer AIP'!$J$38</f>
        <v>1.8453221643443908E-2</v>
      </c>
      <c r="F10" s="5">
        <f>IF(C9=3,'gasoil reformer AIP'!$J$28,IF(C9=1,'gasoil reformer AIP'!$J$29,10000000000))</f>
        <v>0.23809523809523803</v>
      </c>
    </row>
    <row r="11" spans="1:9">
      <c r="A11">
        <f t="shared" si="0"/>
        <v>9</v>
      </c>
      <c r="B11" s="3">
        <f t="shared" si="1"/>
        <v>1.2857142857142858</v>
      </c>
      <c r="C11">
        <f>3</f>
        <v>3</v>
      </c>
      <c r="D11" s="5">
        <f>D10*(1-'gasoil reformer AIP'!$J$38)-IF(C10=3,'gasoil reformer AIP'!$J$28,IF(C10=1,'gasoil reformer AIP'!$J$29,10000000000))</f>
        <v>13.682022473092536</v>
      </c>
      <c r="E11" s="6">
        <f>D10*'gasoil reformer AIP'!$J$38</f>
        <v>1.8119708645783623E-2</v>
      </c>
      <c r="F11" s="5">
        <f>IF(C10=3,'gasoil reformer AIP'!$J$28,IF(C10=1,'gasoil reformer AIP'!$J$29,10000000000))</f>
        <v>0.23809523809523803</v>
      </c>
    </row>
    <row r="12" spans="1:9">
      <c r="A12">
        <f t="shared" si="0"/>
        <v>10</v>
      </c>
      <c r="B12" s="3">
        <f t="shared" si="1"/>
        <v>1.4285714285714286</v>
      </c>
      <c r="C12">
        <f>3</f>
        <v>3</v>
      </c>
      <c r="D12" s="5">
        <f>D11*(1-'gasoil reformer AIP'!$J$38)-IF(C11=3,'gasoil reformer AIP'!$J$28,IF(C11=1,'gasoil reformer AIP'!$J$29,10000000000))</f>
        <v>13.426140605782278</v>
      </c>
      <c r="E12" s="6">
        <f>D11*'gasoil reformer AIP'!$J$38</f>
        <v>1.7786629215020295E-2</v>
      </c>
      <c r="F12" s="5">
        <f>IF(C11=3,'gasoil reformer AIP'!$J$28,IF(C11=1,'gasoil reformer AIP'!$J$29,10000000000))</f>
        <v>0.23809523809523803</v>
      </c>
    </row>
    <row r="13" spans="1:9">
      <c r="A13">
        <f t="shared" si="0"/>
        <v>11</v>
      </c>
      <c r="B13" s="3">
        <f t="shared" si="1"/>
        <v>1.5714285714285714</v>
      </c>
      <c r="C13">
        <f>3</f>
        <v>3</v>
      </c>
      <c r="D13" s="5">
        <f>D12*(1-'gasoil reformer AIP'!$J$38)-IF(C12=3,'gasoil reformer AIP'!$J$28,IF(C12=1,'gasoil reformer AIP'!$J$29,10000000000))</f>
        <v>13.170591384899524</v>
      </c>
      <c r="E13" s="6">
        <f>D12*'gasoil reformer AIP'!$J$38</f>
        <v>1.7453982787516961E-2</v>
      </c>
      <c r="F13" s="5">
        <f>IF(C12=3,'gasoil reformer AIP'!$J$28,IF(C12=1,'gasoil reformer AIP'!$J$29,10000000000))</f>
        <v>0.23809523809523803</v>
      </c>
    </row>
    <row r="14" spans="1:9">
      <c r="A14">
        <f t="shared" si="0"/>
        <v>12</v>
      </c>
      <c r="B14" s="3">
        <f t="shared" si="1"/>
        <v>1.7142857142857142</v>
      </c>
      <c r="C14">
        <f>3</f>
        <v>3</v>
      </c>
      <c r="D14" s="5">
        <f>D13*(1-'gasoil reformer AIP'!$J$38)-IF(C13=3,'gasoil reformer AIP'!$J$28,IF(C13=1,'gasoil reformer AIP'!$J$29,10000000000))</f>
        <v>12.915374378003918</v>
      </c>
      <c r="E14" s="6">
        <f>D13*'gasoil reformer AIP'!$J$38</f>
        <v>1.7121768800369381E-2</v>
      </c>
      <c r="F14" s="5">
        <f>IF(C13=3,'gasoil reformer AIP'!$J$28,IF(C13=1,'gasoil reformer AIP'!$J$29,10000000000))</f>
        <v>0.23809523809523803</v>
      </c>
    </row>
    <row r="15" spans="1:9">
      <c r="A15">
        <f t="shared" si="0"/>
        <v>13</v>
      </c>
      <c r="B15" s="3">
        <f t="shared" si="1"/>
        <v>1.8571428571428572</v>
      </c>
      <c r="C15">
        <f>3</f>
        <v>3</v>
      </c>
      <c r="D15" s="5">
        <f>D14*(1-'gasoil reformer AIP'!$J$38)-IF(C14=3,'gasoil reformer AIP'!$J$28,IF(C14=1,'gasoil reformer AIP'!$J$29,10000000000))</f>
        <v>12.660489153217275</v>
      </c>
      <c r="E15" s="6">
        <f>D14*'gasoil reformer AIP'!$J$38</f>
        <v>1.6789986691405093E-2</v>
      </c>
      <c r="F15" s="5">
        <f>IF(C14=3,'gasoil reformer AIP'!$J$28,IF(C14=1,'gasoil reformer AIP'!$J$29,10000000000))</f>
        <v>0.23809523809523803</v>
      </c>
    </row>
    <row r="16" spans="1:9">
      <c r="A16">
        <f t="shared" si="0"/>
        <v>14</v>
      </c>
      <c r="B16" s="3">
        <f t="shared" si="1"/>
        <v>2</v>
      </c>
      <c r="C16">
        <f>3</f>
        <v>3</v>
      </c>
      <c r="D16" s="5">
        <f>D15*(1-'gasoil reformer AIP'!$J$38)-IF(C15=3,'gasoil reformer AIP'!$J$28,IF(C15=1,'gasoil reformer AIP'!$J$29,10000000000))</f>
        <v>12.405935279222856</v>
      </c>
      <c r="E16" s="6">
        <f>D15*'gasoil reformer AIP'!$J$38</f>
        <v>1.6458635899182457E-2</v>
      </c>
      <c r="F16" s="5">
        <f>IF(C15=3,'gasoil reformer AIP'!$J$28,IF(C15=1,'gasoil reformer AIP'!$J$29,10000000000))</f>
        <v>0.23809523809523803</v>
      </c>
    </row>
    <row r="17" spans="1:6">
      <c r="A17">
        <f t="shared" si="0"/>
        <v>15</v>
      </c>
      <c r="B17" s="3">
        <f t="shared" si="1"/>
        <v>2.1428571428571428</v>
      </c>
      <c r="C17">
        <f>3</f>
        <v>3</v>
      </c>
      <c r="D17" s="5">
        <f>D16*(1-'gasoil reformer AIP'!$J$38)-IF(C16=3,'gasoil reformer AIP'!$J$28,IF(C16=1,'gasoil reformer AIP'!$J$29,10000000000))</f>
        <v>12.151712325264629</v>
      </c>
      <c r="E17" s="6">
        <f>D16*'gasoil reformer AIP'!$J$38</f>
        <v>1.6127715862989712E-2</v>
      </c>
      <c r="F17" s="5">
        <f>IF(C16=3,'gasoil reformer AIP'!$J$28,IF(C16=1,'gasoil reformer AIP'!$J$29,10000000000))</f>
        <v>0.23809523809523803</v>
      </c>
    </row>
    <row r="18" spans="1:6">
      <c r="A18">
        <f t="shared" si="0"/>
        <v>16</v>
      </c>
      <c r="B18" s="3">
        <f t="shared" si="1"/>
        <v>2.2857142857142856</v>
      </c>
      <c r="C18">
        <f>3</f>
        <v>3</v>
      </c>
      <c r="D18" s="5">
        <f>D17*(1-'gasoil reformer AIP'!$J$38)-IF(C17=3,'gasoil reformer AIP'!$J$28,IF(C17=1,'gasoil reformer AIP'!$J$29,10000000000))</f>
        <v>11.897819861146548</v>
      </c>
      <c r="E18" s="6">
        <f>D17*'gasoil reformer AIP'!$J$38</f>
        <v>1.5797226022844016E-2</v>
      </c>
      <c r="F18" s="5">
        <f>IF(C17=3,'gasoil reformer AIP'!$J$28,IF(C17=1,'gasoil reformer AIP'!$J$29,10000000000))</f>
        <v>0.23809523809523803</v>
      </c>
    </row>
    <row r="19" spans="1:6">
      <c r="A19">
        <f t="shared" si="0"/>
        <v>17</v>
      </c>
      <c r="B19" s="3">
        <f t="shared" si="1"/>
        <v>2.4285714285714284</v>
      </c>
      <c r="C19">
        <f>3</f>
        <v>3</v>
      </c>
      <c r="D19" s="5">
        <f>D18*(1-'gasoil reformer AIP'!$J$38)-IF(C18=3,'gasoil reformer AIP'!$J$28,IF(C18=1,'gasoil reformer AIP'!$J$29,10000000000))</f>
        <v>11.64425745723182</v>
      </c>
      <c r="E19" s="6">
        <f>D18*'gasoil reformer AIP'!$J$38</f>
        <v>1.5467165819490512E-2</v>
      </c>
      <c r="F19" s="5">
        <f>IF(C18=3,'gasoil reformer AIP'!$J$28,IF(C18=1,'gasoil reformer AIP'!$J$29,10000000000))</f>
        <v>0.23809523809523803</v>
      </c>
    </row>
    <row r="20" spans="1:6">
      <c r="A20">
        <f t="shared" si="0"/>
        <v>18</v>
      </c>
      <c r="B20" s="3">
        <f t="shared" si="1"/>
        <v>2.5714285714285716</v>
      </c>
      <c r="C20">
        <f>3</f>
        <v>3</v>
      </c>
      <c r="D20" s="5">
        <f>D19*(1-'gasoil reformer AIP'!$J$38)-IF(C19=3,'gasoil reformer AIP'!$J$28,IF(C19=1,'gasoil reformer AIP'!$J$29,10000000000))</f>
        <v>11.391024684442181</v>
      </c>
      <c r="E20" s="6">
        <f>D19*'gasoil reformer AIP'!$J$38</f>
        <v>1.5137534694401366E-2</v>
      </c>
      <c r="F20" s="5">
        <f>IF(C19=3,'gasoil reformer AIP'!$J$28,IF(C19=1,'gasoil reformer AIP'!$J$29,10000000000))</f>
        <v>0.23809523809523803</v>
      </c>
    </row>
    <row r="21" spans="1:6">
      <c r="A21">
        <f t="shared" si="0"/>
        <v>19</v>
      </c>
      <c r="B21" s="3">
        <f t="shared" si="1"/>
        <v>2.7142857142857144</v>
      </c>
      <c r="C21">
        <f>3</f>
        <v>3</v>
      </c>
      <c r="D21" s="5">
        <f>D20*(1-'gasoil reformer AIP'!$J$38)-IF(C20=3,'gasoil reformer AIP'!$J$28,IF(C20=1,'gasoil reformer AIP'!$J$29,10000000000))</f>
        <v>11.138121114257169</v>
      </c>
      <c r="E21" s="6">
        <f>D20*'gasoil reformer AIP'!$J$38</f>
        <v>1.4808332089774834E-2</v>
      </c>
      <c r="F21" s="5">
        <f>IF(C20=3,'gasoil reformer AIP'!$J$28,IF(C20=1,'gasoil reformer AIP'!$J$29,10000000000))</f>
        <v>0.23809523809523803</v>
      </c>
    </row>
    <row r="22" spans="1:6">
      <c r="A22">
        <f t="shared" si="0"/>
        <v>20</v>
      </c>
      <c r="B22" s="3">
        <f t="shared" si="1"/>
        <v>2.8571428571428572</v>
      </c>
      <c r="C22">
        <f>3</f>
        <v>3</v>
      </c>
      <c r="D22" s="5">
        <f>D21*(1-'gasoil reformer AIP'!$J$38)-IF(C21=3,'gasoil reformer AIP'!$J$28,IF(C21=1,'gasoil reformer AIP'!$J$29,10000000000))</f>
        <v>10.885546318713399</v>
      </c>
      <c r="E22" s="6">
        <f>D21*'gasoil reformer AIP'!$J$38</f>
        <v>1.447955744853432E-2</v>
      </c>
      <c r="F22" s="5">
        <f>IF(C21=3,'gasoil reformer AIP'!$J$28,IF(C21=1,'gasoil reformer AIP'!$J$29,10000000000))</f>
        <v>0.23809523809523803</v>
      </c>
    </row>
    <row r="23" spans="1:6">
      <c r="A23">
        <f t="shared" si="0"/>
        <v>21</v>
      </c>
      <c r="B23" s="3">
        <f t="shared" si="1"/>
        <v>3</v>
      </c>
      <c r="C23">
        <f>3</f>
        <v>3</v>
      </c>
      <c r="D23" s="5">
        <f>D22*(1-'gasoil reformer AIP'!$J$38)-IF(C22=3,'gasoil reformer AIP'!$J$28,IF(C22=1,'gasoil reformer AIP'!$J$29,10000000000))</f>
        <v>10.633299870403834</v>
      </c>
      <c r="E23" s="6">
        <f>D22*'gasoil reformer AIP'!$J$38</f>
        <v>1.4151210214327418E-2</v>
      </c>
      <c r="F23" s="5">
        <f>IF(C22=3,'gasoil reformer AIP'!$J$28,IF(C22=1,'gasoil reformer AIP'!$J$29,10000000000))</f>
        <v>0.23809523809523803</v>
      </c>
    </row>
    <row r="24" spans="1:6">
      <c r="A24">
        <f t="shared" si="0"/>
        <v>22</v>
      </c>
      <c r="B24" s="3">
        <f t="shared" si="1"/>
        <v>3.1428571428571428</v>
      </c>
      <c r="C24">
        <f>3</f>
        <v>3</v>
      </c>
      <c r="D24" s="5">
        <f>D23*(1-'gasoil reformer AIP'!$J$38)-IF(C23=3,'gasoil reformer AIP'!$J$28,IF(C23=1,'gasoil reformer AIP'!$J$29,10000000000))</f>
        <v>10.381381342477072</v>
      </c>
      <c r="E24" s="6">
        <f>D23*'gasoil reformer AIP'!$J$38</f>
        <v>1.3823289831524983E-2</v>
      </c>
      <c r="F24" s="5">
        <f>IF(C23=3,'gasoil reformer AIP'!$J$28,IF(C23=1,'gasoil reformer AIP'!$J$29,10000000000))</f>
        <v>0.23809523809523803</v>
      </c>
    </row>
    <row r="25" spans="1:6">
      <c r="A25">
        <f t="shared" si="0"/>
        <v>23</v>
      </c>
      <c r="B25" s="3">
        <f t="shared" si="1"/>
        <v>3.2857142857142856</v>
      </c>
      <c r="C25">
        <f>3</f>
        <v>3</v>
      </c>
      <c r="D25" s="5">
        <f>D24*(1-'gasoil reformer AIP'!$J$38)-IF(C24=3,'gasoil reformer AIP'!$J$28,IF(C24=1,'gasoil reformer AIP'!$J$29,10000000000))</f>
        <v>10.129790308636615</v>
      </c>
      <c r="E25" s="6">
        <f>D24*'gasoil reformer AIP'!$J$38</f>
        <v>1.3495795745220193E-2</v>
      </c>
      <c r="F25" s="5">
        <f>IF(C24=3,'gasoil reformer AIP'!$J$28,IF(C24=1,'gasoil reformer AIP'!$J$29,10000000000))</f>
        <v>0.23809523809523803</v>
      </c>
    </row>
    <row r="26" spans="1:6">
      <c r="A26">
        <f t="shared" si="0"/>
        <v>24</v>
      </c>
      <c r="B26" s="3">
        <f t="shared" si="1"/>
        <v>3.4285714285714284</v>
      </c>
      <c r="C26">
        <v>1</v>
      </c>
      <c r="D26" s="5">
        <f>D25*(1-'gasoil reformer AIP'!$J$38)-IF(C25=3,'gasoil reformer AIP'!$J$28,IF(C25=1,'gasoil reformer AIP'!$J$29,10000000000))</f>
        <v>9.87852634314015</v>
      </c>
      <c r="E26" s="6">
        <f>D25*'gasoil reformer AIP'!$J$38</f>
        <v>1.3168727401227598E-2</v>
      </c>
      <c r="F26" s="5">
        <f>IF(C25=3,'gasoil reformer AIP'!$J$28,IF(C25=1,'gasoil reformer AIP'!$J$29,10000000000))</f>
        <v>0.23809523809523803</v>
      </c>
    </row>
    <row r="27" spans="1:6">
      <c r="A27">
        <f t="shared" si="0"/>
        <v>25</v>
      </c>
      <c r="B27" s="3">
        <f t="shared" si="1"/>
        <v>3.5714285714285716</v>
      </c>
      <c r="C27">
        <v>1</v>
      </c>
      <c r="D27" s="5">
        <f>D26*(1-'gasoil reformer AIP'!$J$38)-IF(C26=3,'gasoil reformer AIP'!$J$28,IF(C26=1,'gasoil reformer AIP'!$J$29,10000000000))</f>
        <v>9.8568659167423931</v>
      </c>
      <c r="E27" s="6">
        <f>D26*'gasoil reformer AIP'!$J$38</f>
        <v>1.2842084246082195E-2</v>
      </c>
      <c r="F27" s="5">
        <f>IF(C26=3,'gasoil reformer AIP'!$J$28,IF(C26=1,'gasoil reformer AIP'!$J$29,10000000000))</f>
        <v>8.8183421516754828E-3</v>
      </c>
    </row>
    <row r="28" spans="1:6">
      <c r="A28">
        <f t="shared" si="0"/>
        <v>26</v>
      </c>
      <c r="B28" s="3">
        <f t="shared" si="1"/>
        <v>3.7142857142857144</v>
      </c>
      <c r="C28">
        <v>1</v>
      </c>
      <c r="D28" s="5">
        <f>D27*(1-'gasoil reformer AIP'!$J$38)-IF(C27=3,'gasoil reformer AIP'!$J$28,IF(C27=1,'gasoil reformer AIP'!$J$29,10000000000))</f>
        <v>9.8352336488989529</v>
      </c>
      <c r="E28" s="6">
        <f>D27*'gasoil reformer AIP'!$J$38</f>
        <v>1.2813925691765111E-2</v>
      </c>
      <c r="F28" s="5">
        <f>IF(C27=3,'gasoil reformer AIP'!$J$28,IF(C27=1,'gasoil reformer AIP'!$J$29,10000000000))</f>
        <v>8.8183421516754828E-3</v>
      </c>
    </row>
    <row r="29" spans="1:6">
      <c r="A29">
        <f t="shared" si="0"/>
        <v>27</v>
      </c>
      <c r="B29" s="3">
        <f t="shared" si="1"/>
        <v>3.8571428571428572</v>
      </c>
      <c r="C29">
        <v>1</v>
      </c>
      <c r="D29" s="5">
        <f>D28*(1-'gasoil reformer AIP'!$J$38)-IF(C28=3,'gasoil reformer AIP'!$J$28,IF(C28=1,'gasoil reformer AIP'!$J$29,10000000000))</f>
        <v>9.8136295030037086</v>
      </c>
      <c r="E29" s="6">
        <f>D28*'gasoil reformer AIP'!$J$38</f>
        <v>1.2785803743568639E-2</v>
      </c>
      <c r="F29" s="5">
        <f>IF(C28=3,'gasoil reformer AIP'!$J$28,IF(C28=1,'gasoil reformer AIP'!$J$29,10000000000))</f>
        <v>8.8183421516754828E-3</v>
      </c>
    </row>
    <row r="30" spans="1:6">
      <c r="A30">
        <f t="shared" si="0"/>
        <v>28</v>
      </c>
      <c r="B30" s="3">
        <f t="shared" si="1"/>
        <v>4</v>
      </c>
      <c r="C30">
        <v>1</v>
      </c>
      <c r="D30" s="5">
        <f>D29*(1-'gasoil reformer AIP'!$J$38)-IF(C29=3,'gasoil reformer AIP'!$J$28,IF(C29=1,'gasoil reformer AIP'!$J$29,10000000000))</f>
        <v>9.792053442498128</v>
      </c>
      <c r="E30" s="6">
        <f>D29*'gasoil reformer AIP'!$J$38</f>
        <v>1.275771835390482E-2</v>
      </c>
      <c r="F30" s="5">
        <f>IF(C29=3,'gasoil reformer AIP'!$J$28,IF(C29=1,'gasoil reformer AIP'!$J$29,10000000000))</f>
        <v>8.8183421516754828E-3</v>
      </c>
    </row>
    <row r="31" spans="1:6">
      <c r="A31">
        <f t="shared" si="0"/>
        <v>29</v>
      </c>
      <c r="B31" s="3">
        <f t="shared" si="1"/>
        <v>4.1428571428571432</v>
      </c>
      <c r="C31">
        <v>1</v>
      </c>
      <c r="D31" s="5">
        <f>D30*(1-'gasoil reformer AIP'!$J$38)-IF(C30=3,'gasoil reformer AIP'!$J$28,IF(C30=1,'gasoil reformer AIP'!$J$29,10000000000))</f>
        <v>9.7705054308712054</v>
      </c>
      <c r="E31" s="6">
        <f>D30*'gasoil reformer AIP'!$J$38</f>
        <v>1.2729669475247566E-2</v>
      </c>
      <c r="F31" s="5">
        <f>IF(C30=3,'gasoil reformer AIP'!$J$28,IF(C30=1,'gasoil reformer AIP'!$J$29,10000000000))</f>
        <v>8.8183421516754828E-3</v>
      </c>
    </row>
    <row r="32" spans="1:6">
      <c r="A32">
        <f t="shared" si="0"/>
        <v>30</v>
      </c>
      <c r="B32" s="3">
        <f t="shared" si="1"/>
        <v>4.2857142857142856</v>
      </c>
      <c r="C32">
        <v>1</v>
      </c>
      <c r="D32" s="5">
        <f>D31*(1-'gasoil reformer AIP'!$J$38)-IF(C31=3,'gasoil reformer AIP'!$J$28,IF(C31=1,'gasoil reformer AIP'!$J$29,10000000000))</f>
        <v>9.7489854316593973</v>
      </c>
      <c r="E32" s="6">
        <f>D31*'gasoil reformer AIP'!$J$38</f>
        <v>1.2701657060132567E-2</v>
      </c>
      <c r="F32" s="5">
        <f>IF(C31=3,'gasoil reformer AIP'!$J$28,IF(C31=1,'gasoil reformer AIP'!$J$29,10000000000))</f>
        <v>8.8183421516754828E-3</v>
      </c>
    </row>
    <row r="33" spans="1:6">
      <c r="A33">
        <f t="shared" si="0"/>
        <v>31</v>
      </c>
      <c r="B33" s="3">
        <f t="shared" si="1"/>
        <v>4.4285714285714288</v>
      </c>
      <c r="C33">
        <v>1</v>
      </c>
      <c r="D33" s="5">
        <f>D32*(1-'gasoil reformer AIP'!$J$38)-IF(C32=3,'gasoil reformer AIP'!$J$28,IF(C32=1,'gasoil reformer AIP'!$J$29,10000000000))</f>
        <v>9.7274934084465645</v>
      </c>
      <c r="E33" s="6">
        <f>D32*'gasoil reformer AIP'!$J$38</f>
        <v>1.2673681061157216E-2</v>
      </c>
      <c r="F33" s="5">
        <f>IF(C32=3,'gasoil reformer AIP'!$J$28,IF(C32=1,'gasoil reformer AIP'!$J$29,10000000000))</f>
        <v>8.8183421516754828E-3</v>
      </c>
    </row>
    <row r="34" spans="1:6">
      <c r="A34">
        <f t="shared" si="0"/>
        <v>32</v>
      </c>
      <c r="B34" s="3">
        <f t="shared" si="1"/>
        <v>4.5714285714285712</v>
      </c>
      <c r="C34">
        <v>1</v>
      </c>
      <c r="D34" s="5">
        <f>D33*(1-'gasoil reformer AIP'!$J$38)-IF(C33=3,'gasoil reformer AIP'!$J$28,IF(C33=1,'gasoil reformer AIP'!$J$29,10000000000))</f>
        <v>9.7060293248639091</v>
      </c>
      <c r="E34" s="6">
        <f>D33*'gasoil reformer AIP'!$J$38</f>
        <v>1.2645741430980533E-2</v>
      </c>
      <c r="F34" s="5">
        <f>IF(C33=3,'gasoil reformer AIP'!$J$28,IF(C33=1,'gasoil reformer AIP'!$J$29,10000000000))</f>
        <v>8.8183421516754828E-3</v>
      </c>
    </row>
    <row r="35" spans="1:6">
      <c r="A35">
        <f t="shared" si="0"/>
        <v>33</v>
      </c>
      <c r="B35" s="3">
        <f t="shared" si="1"/>
        <v>4.7142857142857144</v>
      </c>
      <c r="C35">
        <v>1</v>
      </c>
      <c r="D35" s="5">
        <f>D34*(1-'gasoil reformer AIP'!$J$38)-IF(C34=3,'gasoil reformer AIP'!$J$28,IF(C34=1,'gasoil reformer AIP'!$J$29,10000000000))</f>
        <v>9.6845931445899112</v>
      </c>
      <c r="E35" s="6">
        <f>D34*'gasoil reformer AIP'!$J$38</f>
        <v>1.2617838122323081E-2</v>
      </c>
      <c r="F35" s="5">
        <f>IF(C34=3,'gasoil reformer AIP'!$J$28,IF(C34=1,'gasoil reformer AIP'!$J$29,10000000000))</f>
        <v>8.8183421516754828E-3</v>
      </c>
    </row>
    <row r="36" spans="1:6">
      <c r="A36">
        <f t="shared" si="0"/>
        <v>34</v>
      </c>
      <c r="B36" s="3">
        <f t="shared" si="1"/>
        <v>4.8571428571428568</v>
      </c>
      <c r="C36">
        <v>1</v>
      </c>
      <c r="D36" s="5">
        <f>D35*(1-'gasoil reformer AIP'!$J$38)-IF(C35=3,'gasoil reformer AIP'!$J$28,IF(C35=1,'gasoil reformer AIP'!$J$29,10000000000))</f>
        <v>9.6631848313502697</v>
      </c>
      <c r="E36" s="6">
        <f>D35*'gasoil reformer AIP'!$J$38</f>
        <v>1.2589971087966884E-2</v>
      </c>
      <c r="F36" s="5">
        <f>IF(C35=3,'gasoil reformer AIP'!$J$28,IF(C35=1,'gasoil reformer AIP'!$J$29,10000000000))</f>
        <v>8.8183421516754828E-3</v>
      </c>
    </row>
    <row r="37" spans="1:6">
      <c r="A37">
        <f t="shared" si="0"/>
        <v>35</v>
      </c>
      <c r="B37" s="3">
        <f t="shared" si="1"/>
        <v>5</v>
      </c>
      <c r="C37">
        <v>1</v>
      </c>
      <c r="D37" s="5">
        <f>D36*(1-'gasoil reformer AIP'!$J$38)-IF(C36=3,'gasoil reformer AIP'!$J$28,IF(C36=1,'gasoil reformer AIP'!$J$29,10000000000))</f>
        <v>9.6418043489178391</v>
      </c>
      <c r="E37" s="6">
        <f>D36*'gasoil reformer AIP'!$J$38</f>
        <v>1.2562140280755351E-2</v>
      </c>
      <c r="F37" s="5">
        <f>IF(C36=3,'gasoil reformer AIP'!$J$28,IF(C36=1,'gasoil reformer AIP'!$J$29,10000000000))</f>
        <v>8.8183421516754828E-3</v>
      </c>
    </row>
    <row r="38" spans="1:6">
      <c r="A38">
        <f t="shared" si="0"/>
        <v>36</v>
      </c>
      <c r="B38" s="3">
        <f t="shared" si="1"/>
        <v>5.1428571428571432</v>
      </c>
      <c r="C38">
        <v>1</v>
      </c>
      <c r="D38" s="5">
        <f>D37*(1-'gasoil reformer AIP'!$J$38)-IF(C37=3,'gasoil reformer AIP'!$J$28,IF(C37=1,'gasoil reformer AIP'!$J$29,10000000000))</f>
        <v>9.6204516611125701</v>
      </c>
      <c r="E38" s="6">
        <f>D37*'gasoil reformer AIP'!$J$38</f>
        <v>1.2534345653593191E-2</v>
      </c>
      <c r="F38" s="5">
        <f>IF(C37=3,'gasoil reformer AIP'!$J$28,IF(C37=1,'gasoil reformer AIP'!$J$29,10000000000))</f>
        <v>8.8183421516754828E-3</v>
      </c>
    </row>
    <row r="39" spans="1:6">
      <c r="A39">
        <f t="shared" si="0"/>
        <v>37</v>
      </c>
      <c r="B39" s="3">
        <f t="shared" si="1"/>
        <v>5.2857142857142856</v>
      </c>
      <c r="C39">
        <v>1</v>
      </c>
      <c r="D39" s="5">
        <f>D38*(1-'gasoil reformer AIP'!$J$38)-IF(C38=3,'gasoil reformer AIP'!$J$28,IF(C38=1,'gasoil reformer AIP'!$J$29,10000000000))</f>
        <v>9.5991267318014479</v>
      </c>
      <c r="E39" s="6">
        <f>D38*'gasoil reformer AIP'!$J$38</f>
        <v>1.2506587159446341E-2</v>
      </c>
      <c r="F39" s="5">
        <f>IF(C38=3,'gasoil reformer AIP'!$J$28,IF(C38=1,'gasoil reformer AIP'!$J$29,10000000000))</f>
        <v>8.8183421516754828E-3</v>
      </c>
    </row>
    <row r="40" spans="1:6">
      <c r="A40">
        <f t="shared" si="0"/>
        <v>38</v>
      </c>
      <c r="B40" s="3">
        <f t="shared" si="1"/>
        <v>5.4285714285714288</v>
      </c>
      <c r="C40">
        <v>1</v>
      </c>
      <c r="D40" s="5">
        <f>D39*(1-'gasoil reformer AIP'!$J$38)-IF(C39=3,'gasoil reformer AIP'!$J$28,IF(C39=1,'gasoil reformer AIP'!$J$29,10000000000))</f>
        <v>9.57782952489843</v>
      </c>
      <c r="E40" s="6">
        <f>D39*'gasoil reformer AIP'!$J$38</f>
        <v>1.2478864751341882E-2</v>
      </c>
      <c r="F40" s="5">
        <f>IF(C39=3,'gasoil reformer AIP'!$J$28,IF(C39=1,'gasoil reformer AIP'!$J$29,10000000000))</f>
        <v>8.8183421516754828E-3</v>
      </c>
    </row>
    <row r="41" spans="1:6">
      <c r="A41">
        <f t="shared" si="0"/>
        <v>39</v>
      </c>
      <c r="B41" s="3">
        <f t="shared" si="1"/>
        <v>5.5714285714285712</v>
      </c>
      <c r="C41">
        <v>1</v>
      </c>
      <c r="D41" s="5">
        <f>D40*(1-'gasoil reformer AIP'!$J$38)-IF(C40=3,'gasoil reformer AIP'!$J$28,IF(C40=1,'gasoil reformer AIP'!$J$29,10000000000))</f>
        <v>9.5565600043643872</v>
      </c>
      <c r="E41" s="6">
        <f>D40*'gasoil reformer AIP'!$J$38</f>
        <v>1.2451178382367959E-2</v>
      </c>
      <c r="F41" s="5">
        <f>IF(C40=3,'gasoil reformer AIP'!$J$28,IF(C40=1,'gasoil reformer AIP'!$J$29,10000000000))</f>
        <v>8.8183421516754828E-3</v>
      </c>
    </row>
    <row r="42" spans="1:6">
      <c r="A42">
        <f t="shared" si="0"/>
        <v>40</v>
      </c>
      <c r="B42" s="3">
        <f t="shared" si="1"/>
        <v>5.7142857142857144</v>
      </c>
      <c r="C42">
        <v>1</v>
      </c>
      <c r="D42" s="5">
        <f>D41*(1-'gasoil reformer AIP'!$J$38)-IF(C41=3,'gasoil reformer AIP'!$J$28,IF(C41=1,'gasoil reformer AIP'!$J$29,10000000000))</f>
        <v>9.5353181342070386</v>
      </c>
      <c r="E42" s="6">
        <f>D41*'gasoil reformer AIP'!$J$38</f>
        <v>1.2423528005673702E-2</v>
      </c>
      <c r="F42" s="5">
        <f>IF(C41=3,'gasoil reformer AIP'!$J$28,IF(C41=1,'gasoil reformer AIP'!$J$29,10000000000))</f>
        <v>8.8183421516754828E-3</v>
      </c>
    </row>
    <row r="43" spans="1:6">
      <c r="A43">
        <f t="shared" si="0"/>
        <v>41</v>
      </c>
      <c r="B43" s="3">
        <f t="shared" si="1"/>
        <v>5.8571428571428568</v>
      </c>
      <c r="C43">
        <v>1</v>
      </c>
      <c r="D43" s="5">
        <f>D42*(1-'gasoil reformer AIP'!$J$38)-IF(C42=3,'gasoil reformer AIP'!$J$28,IF(C42=1,'gasoil reformer AIP'!$J$29,10000000000))</f>
        <v>9.5141038784808938</v>
      </c>
      <c r="E43" s="6">
        <f>D42*'gasoil reformer AIP'!$J$38</f>
        <v>1.2395913574469149E-2</v>
      </c>
      <c r="F43" s="5">
        <f>IF(C42=3,'gasoil reformer AIP'!$J$28,IF(C42=1,'gasoil reformer AIP'!$J$29,10000000000))</f>
        <v>8.8183421516754828E-3</v>
      </c>
    </row>
    <row r="44" spans="1:6">
      <c r="A44">
        <f t="shared" si="0"/>
        <v>42</v>
      </c>
      <c r="B44" s="3">
        <f t="shared" si="1"/>
        <v>6</v>
      </c>
      <c r="C44">
        <v>1</v>
      </c>
      <c r="D44" s="5">
        <f>D43*(1-'gasoil reformer AIP'!$J$38)-IF(C43=3,'gasoil reformer AIP'!$J$28,IF(C43=1,'gasoil reformer AIP'!$J$29,10000000000))</f>
        <v>9.4929172012871934</v>
      </c>
      <c r="E44" s="6">
        <f>D43*'gasoil reformer AIP'!$J$38</f>
        <v>1.2368335042025161E-2</v>
      </c>
      <c r="F44" s="5">
        <f>IF(C43=3,'gasoil reformer AIP'!$J$28,IF(C43=1,'gasoil reformer AIP'!$J$29,10000000000))</f>
        <v>8.8183421516754828E-3</v>
      </c>
    </row>
    <row r="45" spans="1:6">
      <c r="A45">
        <f t="shared" si="0"/>
        <v>43</v>
      </c>
      <c r="B45" s="3">
        <f t="shared" si="1"/>
        <v>6.1428571428571432</v>
      </c>
      <c r="C45">
        <v>1</v>
      </c>
      <c r="D45" s="5">
        <f>D44*(1-'gasoil reformer AIP'!$J$38)-IF(C44=3,'gasoil reformer AIP'!$J$28,IF(C44=1,'gasoil reformer AIP'!$J$29,10000000000))</f>
        <v>9.4717580667738446</v>
      </c>
      <c r="E45" s="6">
        <f>D44*'gasoil reformer AIP'!$J$38</f>
        <v>1.2340792361673351E-2</v>
      </c>
      <c r="F45" s="5">
        <f>IF(C44=3,'gasoil reformer AIP'!$J$28,IF(C44=1,'gasoil reformer AIP'!$J$29,10000000000))</f>
        <v>8.8183421516754828E-3</v>
      </c>
    </row>
    <row r="46" spans="1:6">
      <c r="A46">
        <f t="shared" si="0"/>
        <v>44</v>
      </c>
      <c r="B46" s="3">
        <f t="shared" si="1"/>
        <v>6.2857142857142856</v>
      </c>
      <c r="C46">
        <v>1</v>
      </c>
      <c r="D46" s="5">
        <f>D45*(1-'gasoil reformer AIP'!$J$38)-IF(C45=3,'gasoil reformer AIP'!$J$28,IF(C45=1,'gasoil reformer AIP'!$J$29,10000000000))</f>
        <v>9.4506264391353625</v>
      </c>
      <c r="E46" s="6">
        <f>D45*'gasoil reformer AIP'!$J$38</f>
        <v>1.2313285486805997E-2</v>
      </c>
      <c r="F46" s="5">
        <f>IF(C45=3,'gasoil reformer AIP'!$J$28,IF(C45=1,'gasoil reformer AIP'!$J$29,10000000000))</f>
        <v>8.8183421516754828E-3</v>
      </c>
    </row>
    <row r="47" spans="1:6">
      <c r="A47">
        <f t="shared" si="0"/>
        <v>45</v>
      </c>
      <c r="B47" s="3">
        <f t="shared" si="1"/>
        <v>6.4285714285714288</v>
      </c>
      <c r="C47">
        <v>1</v>
      </c>
      <c r="D47" s="5">
        <f>D46*(1-'gasoil reformer AIP'!$J$38)-IF(C46=3,'gasoil reformer AIP'!$J$28,IF(C46=1,'gasoil reformer AIP'!$J$29,10000000000))</f>
        <v>9.4295222826128118</v>
      </c>
      <c r="E47" s="6">
        <f>D46*'gasoil reformer AIP'!$J$38</f>
        <v>1.2285814370875971E-2</v>
      </c>
      <c r="F47" s="5">
        <f>IF(C46=3,'gasoil reformer AIP'!$J$28,IF(C46=1,'gasoil reformer AIP'!$J$29,10000000000))</f>
        <v>8.8183421516754828E-3</v>
      </c>
    </row>
    <row r="48" spans="1:6">
      <c r="A48">
        <f t="shared" si="0"/>
        <v>46</v>
      </c>
      <c r="B48" s="3">
        <f t="shared" si="1"/>
        <v>6.5714285714285712</v>
      </c>
      <c r="C48">
        <v>1</v>
      </c>
      <c r="D48" s="5">
        <f>D47*(1-'gasoil reformer AIP'!$J$38)-IF(C47=3,'gasoil reformer AIP'!$J$28,IF(C47=1,'gasoil reformer AIP'!$J$29,10000000000))</f>
        <v>9.408445561493739</v>
      </c>
      <c r="E48" s="6">
        <f>D47*'gasoil reformer AIP'!$J$38</f>
        <v>1.2258378967396654E-2</v>
      </c>
      <c r="F48" s="5">
        <f>IF(C47=3,'gasoil reformer AIP'!$J$28,IF(C47=1,'gasoil reformer AIP'!$J$29,10000000000))</f>
        <v>8.8183421516754828E-3</v>
      </c>
    </row>
    <row r="49" spans="1:6">
      <c r="A49">
        <f t="shared" si="0"/>
        <v>47</v>
      </c>
      <c r="B49" s="3">
        <f t="shared" si="1"/>
        <v>6.7142857142857144</v>
      </c>
      <c r="C49">
        <v>1</v>
      </c>
      <c r="D49" s="5">
        <f>D48*(1-'gasoil reformer AIP'!$J$38)-IF(C48=3,'gasoil reformer AIP'!$J$28,IF(C48=1,'gasoil reformer AIP'!$J$29,10000000000))</f>
        <v>9.3873962401121211</v>
      </c>
      <c r="E49" s="6">
        <f>D48*'gasoil reformer AIP'!$J$38</f>
        <v>1.223097922994186E-2</v>
      </c>
      <c r="F49" s="5">
        <f>IF(C48=3,'gasoil reformer AIP'!$J$28,IF(C48=1,'gasoil reformer AIP'!$J$29,10000000000))</f>
        <v>8.8183421516754828E-3</v>
      </c>
    </row>
    <row r="50" spans="1:6">
      <c r="A50">
        <f t="shared" si="0"/>
        <v>48</v>
      </c>
      <c r="B50" s="3">
        <f t="shared" si="1"/>
        <v>6.8571428571428568</v>
      </c>
      <c r="C50">
        <v>1</v>
      </c>
      <c r="D50" s="5">
        <f>D49*(1-'gasoil reformer AIP'!$J$38)-IF(C49=3,'gasoil reformer AIP'!$J$28,IF(C49=1,'gasoil reformer AIP'!$J$29,10000000000))</f>
        <v>9.3663742828482999</v>
      </c>
      <c r="E50" s="6">
        <f>D49*'gasoil reformer AIP'!$J$38</f>
        <v>1.2203615112145757E-2</v>
      </c>
      <c r="F50" s="5">
        <f>IF(C49=3,'gasoil reformer AIP'!$J$28,IF(C49=1,'gasoil reformer AIP'!$J$29,10000000000))</f>
        <v>8.8183421516754828E-3</v>
      </c>
    </row>
    <row r="51" spans="1:6">
      <c r="A51">
        <f t="shared" si="0"/>
        <v>49</v>
      </c>
      <c r="B51" s="3">
        <f t="shared" si="1"/>
        <v>7</v>
      </c>
      <c r="C51">
        <v>1</v>
      </c>
      <c r="D51" s="5">
        <f>D50*(1-'gasoil reformer AIP'!$J$38)-IF(C50=3,'gasoil reformer AIP'!$J$28,IF(C50=1,'gasoil reformer AIP'!$J$29,10000000000))</f>
        <v>9.3453796541289211</v>
      </c>
      <c r="E51" s="6">
        <f>D50*'gasoil reformer AIP'!$J$38</f>
        <v>1.2176286567702789E-2</v>
      </c>
      <c r="F51" s="5">
        <f>IF(C50=3,'gasoil reformer AIP'!$J$28,IF(C50=1,'gasoil reformer AIP'!$J$29,10000000000))</f>
        <v>8.8183421516754828E-3</v>
      </c>
    </row>
    <row r="52" spans="1:6">
      <c r="A52">
        <f t="shared" si="0"/>
        <v>50</v>
      </c>
      <c r="B52" s="3">
        <f t="shared" si="1"/>
        <v>7.1428571428571432</v>
      </c>
      <c r="C52">
        <v>1</v>
      </c>
      <c r="D52" s="5">
        <f>D51*(1-'gasoil reformer AIP'!$J$38)-IF(C51=3,'gasoil reformer AIP'!$J$28,IF(C51=1,'gasoil reformer AIP'!$J$29,10000000000))</f>
        <v>9.3244123184268783</v>
      </c>
      <c r="E52" s="6">
        <f>D51*'gasoil reformer AIP'!$J$38</f>
        <v>1.2148993550367597E-2</v>
      </c>
      <c r="F52" s="5">
        <f>IF(C51=3,'gasoil reformer AIP'!$J$28,IF(C51=1,'gasoil reformer AIP'!$J$29,10000000000))</f>
        <v>8.8183421516754828E-3</v>
      </c>
    </row>
    <row r="53" spans="1:6">
      <c r="A53">
        <f t="shared" si="0"/>
        <v>51</v>
      </c>
      <c r="B53" s="3">
        <f t="shared" si="1"/>
        <v>7.2857142857142856</v>
      </c>
      <c r="C53">
        <v>1</v>
      </c>
      <c r="D53" s="5">
        <f>D52*(1-'gasoil reformer AIP'!$J$38)-IF(C52=3,'gasoil reformer AIP'!$J$28,IF(C52=1,'gasoil reformer AIP'!$J$29,10000000000))</f>
        <v>9.3034722402612484</v>
      </c>
      <c r="E53" s="6">
        <f>D52*'gasoil reformer AIP'!$J$38</f>
        <v>1.2121736013954941E-2</v>
      </c>
      <c r="F53" s="5">
        <f>IF(C52=3,'gasoil reformer AIP'!$J$28,IF(C52=1,'gasoil reformer AIP'!$J$29,10000000000))</f>
        <v>8.8183421516754828E-3</v>
      </c>
    </row>
    <row r="54" spans="1:6">
      <c r="A54">
        <f t="shared" si="0"/>
        <v>52</v>
      </c>
      <c r="B54" s="3">
        <f t="shared" si="1"/>
        <v>7.4285714285714288</v>
      </c>
      <c r="C54">
        <v>1</v>
      </c>
      <c r="D54" s="5">
        <f>D53*(1-'gasoil reformer AIP'!$J$38)-IF(C53=3,'gasoil reformer AIP'!$J$28,IF(C53=1,'gasoil reformer AIP'!$J$29,10000000000))</f>
        <v>9.2825593841972331</v>
      </c>
      <c r="E54" s="6">
        <f>D53*'gasoil reformer AIP'!$J$38</f>
        <v>1.2094513912339622E-2</v>
      </c>
      <c r="F54" s="5">
        <f>IF(C53=3,'gasoil reformer AIP'!$J$28,IF(C53=1,'gasoil reformer AIP'!$J$29,10000000000))</f>
        <v>8.8183421516754828E-3</v>
      </c>
    </row>
    <row r="55" spans="1:6">
      <c r="A55">
        <f t="shared" si="0"/>
        <v>53</v>
      </c>
      <c r="B55" s="3">
        <f t="shared" si="1"/>
        <v>7.5714285714285712</v>
      </c>
      <c r="C55">
        <v>1</v>
      </c>
      <c r="D55" s="5">
        <f>D54*(1-'gasoil reformer AIP'!$J$38)-IF(C54=3,'gasoil reformer AIP'!$J$28,IF(C54=1,'gasoil reformer AIP'!$J$29,10000000000))</f>
        <v>9.2616737148461006</v>
      </c>
      <c r="E55" s="6">
        <f>D54*'gasoil reformer AIP'!$J$38</f>
        <v>1.2067327199456402E-2</v>
      </c>
      <c r="F55" s="5">
        <f>IF(C54=3,'gasoil reformer AIP'!$J$28,IF(C54=1,'gasoil reformer AIP'!$J$29,10000000000))</f>
        <v>8.8183421516754828E-3</v>
      </c>
    </row>
    <row r="56" spans="1:6">
      <c r="A56">
        <f t="shared" si="0"/>
        <v>54</v>
      </c>
      <c r="B56" s="3">
        <f t="shared" si="1"/>
        <v>7.7142857142857144</v>
      </c>
      <c r="C56">
        <v>1</v>
      </c>
      <c r="D56" s="5">
        <f>D55*(1-'gasoil reformer AIP'!$J$38)-IF(C55=3,'gasoil reformer AIP'!$J$28,IF(C55=1,'gasoil reformer AIP'!$J$29,10000000000))</f>
        <v>9.2408151968651246</v>
      </c>
      <c r="E56" s="6">
        <f>D55*'gasoil reformer AIP'!$J$38</f>
        <v>1.2040175829299931E-2</v>
      </c>
      <c r="F56" s="5">
        <f>IF(C55=3,'gasoil reformer AIP'!$J$28,IF(C55=1,'gasoil reformer AIP'!$J$29,10000000000))</f>
        <v>8.8183421516754828E-3</v>
      </c>
    </row>
    <row r="57" spans="1:6">
      <c r="A57">
        <f t="shared" si="0"/>
        <v>55</v>
      </c>
      <c r="B57" s="3">
        <f t="shared" si="1"/>
        <v>7.8571428571428568</v>
      </c>
      <c r="C57">
        <v>1</v>
      </c>
      <c r="D57" s="5">
        <f>D56*(1-'gasoil reformer AIP'!$J$38)-IF(C56=3,'gasoil reformer AIP'!$J$28,IF(C56=1,'gasoil reformer AIP'!$J$29,10000000000))</f>
        <v>9.2199837949575247</v>
      </c>
      <c r="E57" s="6">
        <f>D56*'gasoil reformer AIP'!$J$38</f>
        <v>1.2013059755924661E-2</v>
      </c>
      <c r="F57" s="5">
        <f>IF(C56=3,'gasoil reformer AIP'!$J$28,IF(C56=1,'gasoil reformer AIP'!$J$29,10000000000))</f>
        <v>8.8183421516754828E-3</v>
      </c>
    </row>
    <row r="58" spans="1:6">
      <c r="A58">
        <f t="shared" si="0"/>
        <v>56</v>
      </c>
      <c r="B58" s="3">
        <f t="shared" si="1"/>
        <v>8</v>
      </c>
      <c r="C58">
        <v>1</v>
      </c>
      <c r="D58" s="5">
        <f>D57*(1-'gasoil reformer AIP'!$J$38)-IF(C57=3,'gasoil reformer AIP'!$J$28,IF(C57=1,'gasoil reformer AIP'!$J$29,10000000000))</f>
        <v>9.1991794738724053</v>
      </c>
      <c r="E58" s="6">
        <f>D57*'gasoil reformer AIP'!$J$38</f>
        <v>1.1985978933444781E-2</v>
      </c>
      <c r="F58" s="5">
        <f>IF(C57=3,'gasoil reformer AIP'!$J$28,IF(C57=1,'gasoil reformer AIP'!$J$29,10000000000))</f>
        <v>8.8183421516754828E-3</v>
      </c>
    </row>
    <row r="59" spans="1:6">
      <c r="A59">
        <f t="shared" si="0"/>
        <v>57</v>
      </c>
      <c r="B59" s="3">
        <f t="shared" si="1"/>
        <v>8.1428571428571423</v>
      </c>
      <c r="C59">
        <v>1</v>
      </c>
      <c r="D59" s="5">
        <f>D58*(1-'gasoil reformer AIP'!$J$38)-IF(C58=3,'gasoil reformer AIP'!$J$28,IF(C58=1,'gasoil reformer AIP'!$J$29,10000000000))</f>
        <v>9.1784021984046955</v>
      </c>
      <c r="E59" s="6">
        <f>D58*'gasoil reformer AIP'!$J$38</f>
        <v>1.1958933316034126E-2</v>
      </c>
      <c r="F59" s="5">
        <f>IF(C58=3,'gasoil reformer AIP'!$J$28,IF(C58=1,'gasoil reformer AIP'!$J$29,10000000000))</f>
        <v>8.8183421516754828E-3</v>
      </c>
    </row>
    <row r="60" spans="1:6">
      <c r="A60">
        <f t="shared" si="0"/>
        <v>58</v>
      </c>
      <c r="B60" s="3">
        <f t="shared" si="1"/>
        <v>8.2857142857142865</v>
      </c>
      <c r="C60">
        <v>1</v>
      </c>
      <c r="D60" s="5">
        <f>D59*(1-'gasoil reformer AIP'!$J$38)-IF(C59=3,'gasoil reformer AIP'!$J$28,IF(C59=1,'gasoil reformer AIP'!$J$29,10000000000))</f>
        <v>9.1576519333950941</v>
      </c>
      <c r="E60" s="6">
        <f>D59*'gasoil reformer AIP'!$J$38</f>
        <v>1.1931922857926104E-2</v>
      </c>
      <c r="F60" s="5">
        <f>IF(C59=3,'gasoil reformer AIP'!$J$28,IF(C59=1,'gasoil reformer AIP'!$J$29,10000000000))</f>
        <v>8.8183421516754828E-3</v>
      </c>
    </row>
    <row r="61" spans="1:6">
      <c r="A61">
        <f t="shared" si="0"/>
        <v>59</v>
      </c>
      <c r="B61" s="3">
        <f t="shared" si="1"/>
        <v>8.4285714285714288</v>
      </c>
      <c r="C61">
        <v>1</v>
      </c>
      <c r="D61" s="5">
        <f>D60*(1-'gasoil reformer AIP'!$J$38)-IF(C60=3,'gasoil reformer AIP'!$J$28,IF(C60=1,'gasoil reformer AIP'!$J$29,10000000000))</f>
        <v>9.1369286437300055</v>
      </c>
      <c r="E61" s="6">
        <f>D60*'gasoil reformer AIP'!$J$38</f>
        <v>1.1904947513413621E-2</v>
      </c>
      <c r="F61" s="5">
        <f>IF(C60=3,'gasoil reformer AIP'!$J$28,IF(C60=1,'gasoil reformer AIP'!$J$29,10000000000))</f>
        <v>8.8183421516754828E-3</v>
      </c>
    </row>
    <row r="62" spans="1:6">
      <c r="A62">
        <f t="shared" si="0"/>
        <v>60</v>
      </c>
      <c r="B62" s="3">
        <f t="shared" si="1"/>
        <v>8.5714285714285712</v>
      </c>
      <c r="C62">
        <v>1</v>
      </c>
      <c r="D62" s="5">
        <f>D61*(1-'gasoil reformer AIP'!$J$38)-IF(C61=3,'gasoil reformer AIP'!$J$28,IF(C61=1,'gasoil reformer AIP'!$J$29,10000000000))</f>
        <v>9.1162322943414811</v>
      </c>
      <c r="E62" s="6">
        <f>D61*'gasoil reformer AIP'!$J$38</f>
        <v>1.1878007236849007E-2</v>
      </c>
      <c r="F62" s="5">
        <f>IF(C61=3,'gasoil reformer AIP'!$J$28,IF(C61=1,'gasoil reformer AIP'!$J$29,10000000000))</f>
        <v>8.8183421516754828E-3</v>
      </c>
    </row>
    <row r="63" spans="1:6">
      <c r="A63">
        <f t="shared" si="0"/>
        <v>61</v>
      </c>
      <c r="B63" s="3">
        <f t="shared" si="1"/>
        <v>8.7142857142857135</v>
      </c>
      <c r="C63">
        <v>1</v>
      </c>
      <c r="D63" s="5">
        <f>D62*(1-'gasoil reformer AIP'!$J$38)-IF(C62=3,'gasoil reformer AIP'!$J$28,IF(C62=1,'gasoil reformer AIP'!$J$29,10000000000))</f>
        <v>9.0955628502071626</v>
      </c>
      <c r="E63" s="6">
        <f>D62*'gasoil reformer AIP'!$J$38</f>
        <v>1.1851101982643926E-2</v>
      </c>
      <c r="F63" s="5">
        <f>IF(C62=3,'gasoil reformer AIP'!$J$28,IF(C62=1,'gasoil reformer AIP'!$J$29,10000000000))</f>
        <v>8.8183421516754828E-3</v>
      </c>
    </row>
    <row r="64" spans="1:6">
      <c r="A64">
        <f t="shared" si="0"/>
        <v>62</v>
      </c>
      <c r="B64" s="3">
        <f t="shared" si="1"/>
        <v>8.8571428571428577</v>
      </c>
      <c r="C64">
        <v>1</v>
      </c>
      <c r="D64" s="5">
        <f>D63*(1-'gasoil reformer AIP'!$J$38)-IF(C63=3,'gasoil reformer AIP'!$J$28,IF(C63=1,'gasoil reformer AIP'!$J$29,10000000000))</f>
        <v>9.0749202763502179</v>
      </c>
      <c r="E64" s="6">
        <f>D63*'gasoil reformer AIP'!$J$38</f>
        <v>1.1824231705269311E-2</v>
      </c>
      <c r="F64" s="5">
        <f>IF(C63=3,'gasoil reformer AIP'!$J$28,IF(C63=1,'gasoil reformer AIP'!$J$29,10000000000))</f>
        <v>8.8183421516754828E-3</v>
      </c>
    </row>
    <row r="65" spans="1:6">
      <c r="A65">
        <f t="shared" si="0"/>
        <v>63</v>
      </c>
      <c r="B65" s="3">
        <f t="shared" si="1"/>
        <v>9</v>
      </c>
      <c r="C65">
        <v>1</v>
      </c>
      <c r="D65" s="5">
        <f>D64*(1-'gasoil reformer AIP'!$J$38)-IF(C64=3,'gasoil reformer AIP'!$J$28,IF(C64=1,'gasoil reformer AIP'!$J$29,10000000000))</f>
        <v>9.0543045378392879</v>
      </c>
      <c r="E65" s="6">
        <f>D64*'gasoil reformer AIP'!$J$38</f>
        <v>1.1797396359255283E-2</v>
      </c>
      <c r="F65" s="5">
        <f>IF(C64=3,'gasoil reformer AIP'!$J$28,IF(C64=1,'gasoil reformer AIP'!$J$29,10000000000))</f>
        <v>8.8183421516754828E-3</v>
      </c>
    </row>
    <row r="66" spans="1:6">
      <c r="A66">
        <f t="shared" si="0"/>
        <v>64</v>
      </c>
      <c r="B66" s="3">
        <f t="shared" si="1"/>
        <v>9.1428571428571423</v>
      </c>
      <c r="C66">
        <v>1</v>
      </c>
      <c r="D66" s="5">
        <f>D65*(1-'gasoil reformer AIP'!$J$38)-IF(C65=3,'gasoil reformer AIP'!$J$28,IF(C65=1,'gasoil reformer AIP'!$J$29,10000000000))</f>
        <v>9.0337155997884206</v>
      </c>
      <c r="E66" s="6">
        <f>D65*'gasoil reformer AIP'!$J$38</f>
        <v>1.1770595899191074E-2</v>
      </c>
      <c r="F66" s="5">
        <f>IF(C65=3,'gasoil reformer AIP'!$J$28,IF(C65=1,'gasoil reformer AIP'!$J$29,10000000000))</f>
        <v>8.8183421516754828E-3</v>
      </c>
    </row>
    <row r="67" spans="1:6">
      <c r="A67">
        <f t="shared" si="0"/>
        <v>65</v>
      </c>
      <c r="B67" s="3">
        <f t="shared" si="1"/>
        <v>9.2857142857142865</v>
      </c>
      <c r="C67">
        <v>1</v>
      </c>
      <c r="D67" s="5">
        <f>D66*(1-'gasoil reformer AIP'!$J$38)-IF(C66=3,'gasoil reformer AIP'!$J$28,IF(C66=1,'gasoil reformer AIP'!$J$29,10000000000))</f>
        <v>9.01315342735702</v>
      </c>
      <c r="E67" s="6">
        <f>D66*'gasoil reformer AIP'!$J$38</f>
        <v>1.1743830279724947E-2</v>
      </c>
      <c r="F67" s="5">
        <f>IF(C66=3,'gasoil reformer AIP'!$J$28,IF(C66=1,'gasoil reformer AIP'!$J$29,10000000000))</f>
        <v>8.8183421516754828E-3</v>
      </c>
    </row>
    <row r="68" spans="1:6">
      <c r="A68">
        <f t="shared" ref="A68:A131" si="2">A67+1</f>
        <v>66</v>
      </c>
      <c r="B68" s="3">
        <f t="shared" ref="B68:B131" si="3">A68/7</f>
        <v>9.4285714285714288</v>
      </c>
      <c r="C68">
        <v>1</v>
      </c>
      <c r="D68" s="5">
        <f>D67*(1-'gasoil reformer AIP'!$J$38)-IF(C67=3,'gasoil reformer AIP'!$J$28,IF(C67=1,'gasoil reformer AIP'!$J$29,10000000000))</f>
        <v>8.9926179857497797</v>
      </c>
      <c r="E68" s="6">
        <f>D67*'gasoil reformer AIP'!$J$38</f>
        <v>1.1717099455564126E-2</v>
      </c>
      <c r="F68" s="5">
        <f>IF(C67=3,'gasoil reformer AIP'!$J$28,IF(C67=1,'gasoil reformer AIP'!$J$29,10000000000))</f>
        <v>8.8183421516754828E-3</v>
      </c>
    </row>
    <row r="69" spans="1:6">
      <c r="A69">
        <f t="shared" si="2"/>
        <v>67</v>
      </c>
      <c r="B69" s="3">
        <f t="shared" si="3"/>
        <v>9.5714285714285712</v>
      </c>
      <c r="C69">
        <v>1</v>
      </c>
      <c r="D69" s="5">
        <f>D68*(1-'gasoil reformer AIP'!$J$38)-IF(C68=3,'gasoil reformer AIP'!$J$28,IF(C68=1,'gasoil reformer AIP'!$J$29,10000000000))</f>
        <v>8.9721092402166303</v>
      </c>
      <c r="E69" s="6">
        <f>D68*'gasoil reformer AIP'!$J$38</f>
        <v>1.1690403381474713E-2</v>
      </c>
      <c r="F69" s="5">
        <f>IF(C68=3,'gasoil reformer AIP'!$J$28,IF(C68=1,'gasoil reformer AIP'!$J$29,10000000000))</f>
        <v>8.8183421516754828E-3</v>
      </c>
    </row>
    <row r="70" spans="1:6">
      <c r="A70">
        <f t="shared" si="2"/>
        <v>68</v>
      </c>
      <c r="B70" s="3">
        <f t="shared" si="3"/>
        <v>9.7142857142857135</v>
      </c>
      <c r="C70">
        <v>1</v>
      </c>
      <c r="D70" s="5">
        <f>D69*(1-'gasoil reformer AIP'!$J$38)-IF(C69=3,'gasoil reformer AIP'!$J$28,IF(C69=1,'gasoil reformer AIP'!$J$29,10000000000))</f>
        <v>8.9516271560526732</v>
      </c>
      <c r="E70" s="6">
        <f>D69*'gasoil reformer AIP'!$J$38</f>
        <v>1.1663742012281618E-2</v>
      </c>
      <c r="F70" s="5">
        <f>IF(C69=3,'gasoil reformer AIP'!$J$28,IF(C69=1,'gasoil reformer AIP'!$J$29,10000000000))</f>
        <v>8.8183421516754828E-3</v>
      </c>
    </row>
    <row r="71" spans="1:6">
      <c r="A71">
        <f t="shared" si="2"/>
        <v>69</v>
      </c>
      <c r="B71" s="3">
        <f t="shared" si="3"/>
        <v>9.8571428571428577</v>
      </c>
      <c r="C71">
        <v>1</v>
      </c>
      <c r="D71" s="5">
        <f>D70*(1-'gasoil reformer AIP'!$J$38)-IF(C70=3,'gasoil reformer AIP'!$J$28,IF(C70=1,'gasoil reformer AIP'!$J$29,10000000000))</f>
        <v>8.9311716985981295</v>
      </c>
      <c r="E71" s="6">
        <f>D70*'gasoil reformer AIP'!$J$38</f>
        <v>1.1637115302868475E-2</v>
      </c>
      <c r="F71" s="5">
        <f>IF(C70=3,'gasoil reformer AIP'!$J$28,IF(C70=1,'gasoil reformer AIP'!$J$29,10000000000))</f>
        <v>8.8183421516754828E-3</v>
      </c>
    </row>
    <row r="72" spans="1:6">
      <c r="A72">
        <f t="shared" si="2"/>
        <v>70</v>
      </c>
      <c r="B72" s="3">
        <f t="shared" si="3"/>
        <v>10</v>
      </c>
      <c r="C72">
        <v>1</v>
      </c>
      <c r="D72" s="5">
        <f>D71*(1-'gasoil reformer AIP'!$J$38)-IF(C71=3,'gasoil reformer AIP'!$J$28,IF(C71=1,'gasoil reformer AIP'!$J$29,10000000000))</f>
        <v>8.9107428332382774</v>
      </c>
      <c r="E72" s="6">
        <f>D71*'gasoil reformer AIP'!$J$38</f>
        <v>1.1610523208177568E-2</v>
      </c>
      <c r="F72" s="5">
        <f>IF(C71=3,'gasoil reformer AIP'!$J$28,IF(C71=1,'gasoil reformer AIP'!$J$29,10000000000))</f>
        <v>8.8183421516754828E-3</v>
      </c>
    </row>
    <row r="73" spans="1:6">
      <c r="A73">
        <f t="shared" si="2"/>
        <v>71</v>
      </c>
      <c r="B73" s="3">
        <f t="shared" si="3"/>
        <v>10.142857142857142</v>
      </c>
      <c r="C73">
        <v>1</v>
      </c>
      <c r="D73" s="5">
        <f>D72*(1-'gasoil reformer AIP'!$J$38)-IF(C72=3,'gasoil reformer AIP'!$J$28,IF(C72=1,'gasoil reformer AIP'!$J$29,10000000000))</f>
        <v>8.890340525403392</v>
      </c>
      <c r="E73" s="6">
        <f>D72*'gasoil reformer AIP'!$J$38</f>
        <v>1.1583965683209759E-2</v>
      </c>
      <c r="F73" s="5">
        <f>IF(C72=3,'gasoil reformer AIP'!$J$28,IF(C72=1,'gasoil reformer AIP'!$J$29,10000000000))</f>
        <v>8.8183421516754828E-3</v>
      </c>
    </row>
    <row r="74" spans="1:6">
      <c r="A74">
        <f t="shared" si="2"/>
        <v>72</v>
      </c>
      <c r="B74" s="3">
        <f t="shared" si="3"/>
        <v>10.285714285714286</v>
      </c>
      <c r="C74">
        <v>1</v>
      </c>
      <c r="D74" s="5">
        <f>D73*(1-'gasoil reformer AIP'!$J$38)-IF(C73=3,'gasoil reformer AIP'!$J$28,IF(C73=1,'gasoil reformer AIP'!$J$29,10000000000))</f>
        <v>8.8699647405686921</v>
      </c>
      <c r="E74" s="6">
        <f>D73*'gasoil reformer AIP'!$J$38</f>
        <v>1.1557442683024409E-2</v>
      </c>
      <c r="F74" s="5">
        <f>IF(C73=3,'gasoil reformer AIP'!$J$28,IF(C73=1,'gasoil reformer AIP'!$J$29,10000000000))</f>
        <v>8.8183421516754828E-3</v>
      </c>
    </row>
    <row r="75" spans="1:6">
      <c r="A75">
        <f t="shared" si="2"/>
        <v>73</v>
      </c>
      <c r="B75" s="3">
        <f t="shared" si="3"/>
        <v>10.428571428571429</v>
      </c>
      <c r="C75">
        <v>1</v>
      </c>
      <c r="D75" s="5">
        <f>D74*(1-'gasoil reformer AIP'!$J$38)-IF(C74=3,'gasoil reformer AIP'!$J$28,IF(C74=1,'gasoil reformer AIP'!$J$29,10000000000))</f>
        <v>8.8496154442542778</v>
      </c>
      <c r="E75" s="6">
        <f>D74*'gasoil reformer AIP'!$J$38</f>
        <v>1.1530954162739299E-2</v>
      </c>
      <c r="F75" s="5">
        <f>IF(C74=3,'gasoil reformer AIP'!$J$28,IF(C74=1,'gasoil reformer AIP'!$J$29,10000000000))</f>
        <v>8.8183421516754828E-3</v>
      </c>
    </row>
    <row r="76" spans="1:6">
      <c r="A76">
        <f t="shared" si="2"/>
        <v>74</v>
      </c>
      <c r="B76" s="3">
        <f t="shared" si="3"/>
        <v>10.571428571428571</v>
      </c>
      <c r="C76">
        <v>1</v>
      </c>
      <c r="D76" s="5">
        <f>D75*(1-'gasoil reformer AIP'!$J$38)-IF(C75=3,'gasoil reformer AIP'!$J$28,IF(C75=1,'gasoil reformer AIP'!$J$29,10000000000))</f>
        <v>8.8292926020250722</v>
      </c>
      <c r="E76" s="6">
        <f>D75*'gasoil reformer AIP'!$J$38</f>
        <v>1.1504500077530561E-2</v>
      </c>
      <c r="F76" s="5">
        <f>IF(C75=3,'gasoil reformer AIP'!$J$28,IF(C75=1,'gasoil reformer AIP'!$J$29,10000000000))</f>
        <v>8.8183421516754828E-3</v>
      </c>
    </row>
    <row r="77" spans="1:6">
      <c r="A77">
        <f t="shared" si="2"/>
        <v>75</v>
      </c>
      <c r="B77" s="3">
        <f t="shared" si="3"/>
        <v>10.714285714285714</v>
      </c>
      <c r="C77">
        <v>1</v>
      </c>
      <c r="D77" s="5">
        <f>D76*(1-'gasoil reformer AIP'!$J$38)-IF(C76=3,'gasoil reformer AIP'!$J$28,IF(C76=1,'gasoil reformer AIP'!$J$29,10000000000))</f>
        <v>8.8089961794907641</v>
      </c>
      <c r="E77" s="6">
        <f>D76*'gasoil reformer AIP'!$J$38</f>
        <v>1.1478080382632594E-2</v>
      </c>
      <c r="F77" s="5">
        <f>IF(C76=3,'gasoil reformer AIP'!$J$28,IF(C76=1,'gasoil reformer AIP'!$J$29,10000000000))</f>
        <v>8.8183421516754828E-3</v>
      </c>
    </row>
    <row r="78" spans="1:6">
      <c r="A78">
        <f t="shared" si="2"/>
        <v>76</v>
      </c>
      <c r="B78" s="3">
        <f t="shared" si="3"/>
        <v>10.857142857142858</v>
      </c>
      <c r="C78">
        <v>1</v>
      </c>
      <c r="D78" s="5">
        <f>D77*(1-'gasoil reformer AIP'!$J$38)-IF(C77=3,'gasoil reformer AIP'!$J$28,IF(C77=1,'gasoil reformer AIP'!$J$29,10000000000))</f>
        <v>8.7887261423057499</v>
      </c>
      <c r="E78" s="6">
        <f>D77*'gasoil reformer AIP'!$J$38</f>
        <v>1.1451695033337993E-2</v>
      </c>
      <c r="F78" s="5">
        <f>IF(C77=3,'gasoil reformer AIP'!$J$28,IF(C77=1,'gasoil reformer AIP'!$J$29,10000000000))</f>
        <v>8.8183421516754828E-3</v>
      </c>
    </row>
    <row r="79" spans="1:6">
      <c r="A79">
        <f t="shared" si="2"/>
        <v>77</v>
      </c>
      <c r="B79" s="3">
        <f t="shared" si="3"/>
        <v>11</v>
      </c>
      <c r="C79">
        <v>1</v>
      </c>
      <c r="D79" s="5">
        <f>D78*(1-'gasoil reformer AIP'!$J$38)-IF(C78=3,'gasoil reformer AIP'!$J$28,IF(C78=1,'gasoil reformer AIP'!$J$29,10000000000))</f>
        <v>8.7684824561690764</v>
      </c>
      <c r="E79" s="6">
        <f>D78*'gasoil reformer AIP'!$J$38</f>
        <v>1.1425343984997473E-2</v>
      </c>
      <c r="F79" s="5">
        <f>IF(C78=3,'gasoil reformer AIP'!$J$28,IF(C78=1,'gasoil reformer AIP'!$J$29,10000000000))</f>
        <v>8.8183421516754828E-3</v>
      </c>
    </row>
    <row r="80" spans="1:6">
      <c r="A80">
        <f t="shared" si="2"/>
        <v>78</v>
      </c>
      <c r="B80" s="3">
        <f t="shared" si="3"/>
        <v>11.142857142857142</v>
      </c>
      <c r="C80">
        <v>1</v>
      </c>
      <c r="D80" s="5">
        <f>D79*(1-'gasoil reformer AIP'!$J$38)-IF(C79=3,'gasoil reformer AIP'!$J$28,IF(C79=1,'gasoil reformer AIP'!$J$29,10000000000))</f>
        <v>8.7482650868243805</v>
      </c>
      <c r="E80" s="6">
        <f>D79*'gasoil reformer AIP'!$J$38</f>
        <v>1.1399027193019799E-2</v>
      </c>
      <c r="F80" s="5">
        <f>IF(C79=3,'gasoil reformer AIP'!$J$28,IF(C79=1,'gasoil reformer AIP'!$J$29,10000000000))</f>
        <v>8.8183421516754828E-3</v>
      </c>
    </row>
    <row r="81" spans="1:6">
      <c r="A81">
        <f t="shared" si="2"/>
        <v>79</v>
      </c>
      <c r="B81" s="3">
        <f t="shared" si="3"/>
        <v>11.285714285714286</v>
      </c>
      <c r="C81">
        <v>1</v>
      </c>
      <c r="D81" s="5">
        <f>D80*(1-'gasoil reformer AIP'!$J$38)-IF(C80=3,'gasoil reformer AIP'!$J$28,IF(C80=1,'gasoil reformer AIP'!$J$29,10000000000))</f>
        <v>8.7280740000598342</v>
      </c>
      <c r="E81" s="6">
        <f>D80*'gasoil reformer AIP'!$J$38</f>
        <v>1.1372744612871695E-2</v>
      </c>
      <c r="F81" s="5">
        <f>IF(C80=3,'gasoil reformer AIP'!$J$28,IF(C80=1,'gasoil reformer AIP'!$J$29,10000000000))</f>
        <v>8.8183421516754828E-3</v>
      </c>
    </row>
    <row r="82" spans="1:6">
      <c r="A82">
        <f t="shared" si="2"/>
        <v>80</v>
      </c>
      <c r="B82" s="3">
        <f t="shared" si="3"/>
        <v>11.428571428571429</v>
      </c>
      <c r="C82">
        <v>1</v>
      </c>
      <c r="D82" s="5">
        <f>D81*(1-'gasoil reformer AIP'!$J$38)-IF(C81=3,'gasoil reformer AIP'!$J$28,IF(C81=1,'gasoil reformer AIP'!$J$29,10000000000))</f>
        <v>8.7079091617080806</v>
      </c>
      <c r="E82" s="6">
        <f>D81*'gasoil reformer AIP'!$J$38</f>
        <v>1.1346496200077784E-2</v>
      </c>
      <c r="F82" s="5">
        <f>IF(C81=3,'gasoil reformer AIP'!$J$28,IF(C81=1,'gasoil reformer AIP'!$J$29,10000000000))</f>
        <v>8.8183421516754828E-3</v>
      </c>
    </row>
    <row r="83" spans="1:6">
      <c r="A83">
        <f t="shared" si="2"/>
        <v>81</v>
      </c>
      <c r="B83" s="3">
        <f t="shared" si="3"/>
        <v>11.571428571428571</v>
      </c>
      <c r="C83">
        <v>1</v>
      </c>
      <c r="D83" s="5">
        <f>D82*(1-'gasoil reformer AIP'!$J$38)-IF(C82=3,'gasoil reformer AIP'!$J$28,IF(C82=1,'gasoil reformer AIP'!$J$29,10000000000))</f>
        <v>8.687770537646184</v>
      </c>
      <c r="E83" s="6">
        <f>D82*'gasoil reformer AIP'!$J$38</f>
        <v>1.1320281910220505E-2</v>
      </c>
      <c r="F83" s="5">
        <f>IF(C82=3,'gasoil reformer AIP'!$J$28,IF(C82=1,'gasoil reformer AIP'!$J$29,10000000000))</f>
        <v>8.8183421516754828E-3</v>
      </c>
    </row>
    <row r="84" spans="1:6">
      <c r="A84">
        <f t="shared" si="2"/>
        <v>82</v>
      </c>
      <c r="B84" s="3">
        <f t="shared" si="3"/>
        <v>11.714285714285714</v>
      </c>
      <c r="C84">
        <v>1</v>
      </c>
      <c r="D84" s="5">
        <f>D83*(1-'gasoil reformer AIP'!$J$38)-IF(C83=3,'gasoil reformer AIP'!$J$28,IF(C83=1,'gasoil reformer AIP'!$J$29,10000000000))</f>
        <v>8.6676580937955681</v>
      </c>
      <c r="E84" s="6">
        <f>D83*'gasoil reformer AIP'!$J$38</f>
        <v>1.1294101698940039E-2</v>
      </c>
      <c r="F84" s="5">
        <f>IF(C83=3,'gasoil reformer AIP'!$J$28,IF(C83=1,'gasoil reformer AIP'!$J$29,10000000000))</f>
        <v>8.8183421516754828E-3</v>
      </c>
    </row>
    <row r="85" spans="1:6">
      <c r="A85">
        <f t="shared" si="2"/>
        <v>83</v>
      </c>
      <c r="B85" s="3">
        <f t="shared" si="3"/>
        <v>11.857142857142858</v>
      </c>
      <c r="C85">
        <v>1</v>
      </c>
      <c r="D85" s="5">
        <f>D84*(1-'gasoil reformer AIP'!$J$38)-IF(C84=3,'gasoil reformer AIP'!$J$28,IF(C84=1,'gasoil reformer AIP'!$J$29,10000000000))</f>
        <v>8.6475717961219587</v>
      </c>
      <c r="E85" s="6">
        <f>D84*'gasoil reformer AIP'!$J$38</f>
        <v>1.1267955521934239E-2</v>
      </c>
      <c r="F85" s="5">
        <f>IF(C84=3,'gasoil reformer AIP'!$J$28,IF(C84=1,'gasoil reformer AIP'!$J$29,10000000000))</f>
        <v>8.8183421516754828E-3</v>
      </c>
    </row>
    <row r="86" spans="1:6">
      <c r="A86">
        <f t="shared" si="2"/>
        <v>84</v>
      </c>
      <c r="B86" s="3">
        <f t="shared" si="3"/>
        <v>12</v>
      </c>
      <c r="C86">
        <v>1</v>
      </c>
      <c r="D86" s="5">
        <f>D85*(1-'gasoil reformer AIP'!$J$38)-IF(C85=3,'gasoil reformer AIP'!$J$28,IF(C85=1,'gasoil reformer AIP'!$J$29,10000000000))</f>
        <v>8.6275116106353256</v>
      </c>
      <c r="E86" s="6">
        <f>D85*'gasoil reformer AIP'!$J$38</f>
        <v>1.1241843334958547E-2</v>
      </c>
      <c r="F86" s="5">
        <f>IF(C85=3,'gasoil reformer AIP'!$J$28,IF(C85=1,'gasoil reformer AIP'!$J$29,10000000000))</f>
        <v>8.8183421516754828E-3</v>
      </c>
    </row>
    <row r="87" spans="1:6">
      <c r="A87">
        <f t="shared" si="2"/>
        <v>85</v>
      </c>
      <c r="B87" s="3">
        <f t="shared" si="3"/>
        <v>12.142857142857142</v>
      </c>
      <c r="C87">
        <v>1</v>
      </c>
      <c r="D87" s="5">
        <f>D86*(1-'gasoil reformer AIP'!$J$38)-IF(C86=3,'gasoil reformer AIP'!$J$28,IF(C86=1,'gasoil reformer AIP'!$J$29,10000000000))</f>
        <v>8.6074775033898234</v>
      </c>
      <c r="E87" s="6">
        <f>D86*'gasoil reformer AIP'!$J$38</f>
        <v>1.1215765093825924E-2</v>
      </c>
      <c r="F87" s="5">
        <f>IF(C86=3,'gasoil reformer AIP'!$J$28,IF(C86=1,'gasoil reformer AIP'!$J$29,10000000000))</f>
        <v>8.8183421516754828E-3</v>
      </c>
    </row>
    <row r="88" spans="1:6">
      <c r="A88">
        <f t="shared" si="2"/>
        <v>86</v>
      </c>
      <c r="B88" s="3">
        <f t="shared" si="3"/>
        <v>12.285714285714286</v>
      </c>
      <c r="C88">
        <v>1</v>
      </c>
      <c r="D88" s="5">
        <f>D87*(1-'gasoil reformer AIP'!$J$38)-IF(C87=3,'gasoil reformer AIP'!$J$28,IF(C87=1,'gasoil reformer AIP'!$J$29,10000000000))</f>
        <v>8.5874694404837406</v>
      </c>
      <c r="E88" s="6">
        <f>D87*'gasoil reformer AIP'!$J$38</f>
        <v>1.118972075440677E-2</v>
      </c>
      <c r="F88" s="5">
        <f>IF(C87=3,'gasoil reformer AIP'!$J$28,IF(C87=1,'gasoil reformer AIP'!$J$29,10000000000))</f>
        <v>8.8183421516754828E-3</v>
      </c>
    </row>
    <row r="89" spans="1:6">
      <c r="A89">
        <f t="shared" si="2"/>
        <v>87</v>
      </c>
      <c r="B89" s="3">
        <f t="shared" si="3"/>
        <v>12.428571428571429</v>
      </c>
      <c r="C89">
        <v>1</v>
      </c>
      <c r="D89" s="5">
        <f>D88*(1-'gasoil reformer AIP'!$J$38)-IF(C88=3,'gasoil reformer AIP'!$J$28,IF(C88=1,'gasoil reformer AIP'!$J$29,10000000000))</f>
        <v>8.5674873880594369</v>
      </c>
      <c r="E89" s="6">
        <f>D88*'gasoil reformer AIP'!$J$38</f>
        <v>1.1163710272628862E-2</v>
      </c>
      <c r="F89" s="5">
        <f>IF(C88=3,'gasoil reformer AIP'!$J$28,IF(C88=1,'gasoil reformer AIP'!$J$29,10000000000))</f>
        <v>8.8183421516754828E-3</v>
      </c>
    </row>
    <row r="90" spans="1:6">
      <c r="A90">
        <f t="shared" si="2"/>
        <v>88</v>
      </c>
      <c r="B90" s="3">
        <f t="shared" si="3"/>
        <v>12.571428571428571</v>
      </c>
      <c r="C90">
        <v>1</v>
      </c>
      <c r="D90" s="5">
        <f>D89*(1-'gasoil reformer AIP'!$J$38)-IF(C89=3,'gasoil reformer AIP'!$J$28,IF(C89=1,'gasoil reformer AIP'!$J$29,10000000000))</f>
        <v>8.5475313123032848</v>
      </c>
      <c r="E90" s="6">
        <f>D89*'gasoil reformer AIP'!$J$38</f>
        <v>1.1137733604477267E-2</v>
      </c>
      <c r="F90" s="5">
        <f>IF(C89=3,'gasoil reformer AIP'!$J$28,IF(C89=1,'gasoil reformer AIP'!$J$29,10000000000))</f>
        <v>8.8183421516754828E-3</v>
      </c>
    </row>
    <row r="91" spans="1:6">
      <c r="A91">
        <f t="shared" si="2"/>
        <v>89</v>
      </c>
      <c r="B91" s="3">
        <f t="shared" si="3"/>
        <v>12.714285714285714</v>
      </c>
      <c r="C91">
        <v>1</v>
      </c>
      <c r="D91" s="5">
        <f>D90*(1-'gasoil reformer AIP'!$J$38)-IF(C90=3,'gasoil reformer AIP'!$J$28,IF(C90=1,'gasoil reformer AIP'!$J$29,10000000000))</f>
        <v>8.5276011794456146</v>
      </c>
      <c r="E91" s="6">
        <f>D90*'gasoil reformer AIP'!$J$38</f>
        <v>1.111179070599427E-2</v>
      </c>
      <c r="F91" s="5">
        <f>IF(C90=3,'gasoil reformer AIP'!$J$28,IF(C90=1,'gasoil reformer AIP'!$J$29,10000000000))</f>
        <v>8.8183421516754828E-3</v>
      </c>
    </row>
    <row r="92" spans="1:6">
      <c r="A92">
        <f t="shared" si="2"/>
        <v>90</v>
      </c>
      <c r="B92" s="3">
        <f t="shared" si="3"/>
        <v>12.857142857142858</v>
      </c>
      <c r="C92">
        <v>1</v>
      </c>
      <c r="D92" s="5">
        <f>D91*(1-'gasoil reformer AIP'!$J$38)-IF(C91=3,'gasoil reformer AIP'!$J$28,IF(C91=1,'gasoil reformer AIP'!$J$29,10000000000))</f>
        <v>8.5076969557606592</v>
      </c>
      <c r="E92" s="6">
        <f>D91*'gasoil reformer AIP'!$J$38</f>
        <v>1.1085881533279298E-2</v>
      </c>
      <c r="F92" s="5">
        <f>IF(C91=3,'gasoil reformer AIP'!$J$28,IF(C91=1,'gasoil reformer AIP'!$J$29,10000000000))</f>
        <v>8.8183421516754828E-3</v>
      </c>
    </row>
    <row r="93" spans="1:6">
      <c r="A93">
        <f t="shared" si="2"/>
        <v>91</v>
      </c>
      <c r="B93" s="3">
        <f t="shared" si="3"/>
        <v>13</v>
      </c>
      <c r="C93">
        <v>1</v>
      </c>
      <c r="D93" s="5">
        <f>D92*(1-'gasoil reformer AIP'!$J$38)-IF(C92=3,'gasoil reformer AIP'!$J$28,IF(C92=1,'gasoil reformer AIP'!$J$29,10000000000))</f>
        <v>8.4878186075664956</v>
      </c>
      <c r="E93" s="6">
        <f>D92*'gasoil reformer AIP'!$J$38</f>
        <v>1.1060006042488857E-2</v>
      </c>
      <c r="F93" s="5">
        <f>IF(C92=3,'gasoil reformer AIP'!$J$28,IF(C92=1,'gasoil reformer AIP'!$J$29,10000000000))</f>
        <v>8.8183421516754828E-3</v>
      </c>
    </row>
    <row r="94" spans="1:6">
      <c r="A94">
        <f t="shared" si="2"/>
        <v>92</v>
      </c>
      <c r="B94" s="3">
        <f t="shared" si="3"/>
        <v>13.142857142857142</v>
      </c>
      <c r="C94">
        <v>1</v>
      </c>
      <c r="D94" s="5">
        <f>D93*(1-'gasoil reformer AIP'!$J$38)-IF(C93=3,'gasoil reformer AIP'!$J$28,IF(C93=1,'gasoil reformer AIP'!$J$29,10000000000))</f>
        <v>8.4679661012249845</v>
      </c>
      <c r="E94" s="6">
        <f>D93*'gasoil reformer AIP'!$J$38</f>
        <v>1.1034164189836444E-2</v>
      </c>
      <c r="F94" s="5">
        <f>IF(C93=3,'gasoil reformer AIP'!$J$28,IF(C93=1,'gasoil reformer AIP'!$J$29,10000000000))</f>
        <v>8.8183421516754828E-3</v>
      </c>
    </row>
    <row r="95" spans="1:6">
      <c r="A95">
        <f t="shared" si="2"/>
        <v>93</v>
      </c>
      <c r="B95" s="3">
        <f t="shared" si="3"/>
        <v>13.285714285714286</v>
      </c>
      <c r="C95">
        <v>1</v>
      </c>
      <c r="D95" s="5">
        <f>D94*(1-'gasoil reformer AIP'!$J$38)-IF(C94=3,'gasoil reformer AIP'!$J$28,IF(C94=1,'gasoil reformer AIP'!$J$29,10000000000))</f>
        <v>8.4481394031417167</v>
      </c>
      <c r="E95" s="6">
        <f>D94*'gasoil reformer AIP'!$J$38</f>
        <v>1.1008355931592479E-2</v>
      </c>
      <c r="F95" s="5">
        <f>IF(C94=3,'gasoil reformer AIP'!$J$28,IF(C94=1,'gasoil reformer AIP'!$J$29,10000000000))</f>
        <v>8.8183421516754828E-3</v>
      </c>
    </row>
    <row r="96" spans="1:6">
      <c r="A96">
        <f t="shared" si="2"/>
        <v>94</v>
      </c>
      <c r="B96" s="3">
        <f t="shared" si="3"/>
        <v>13.428571428571429</v>
      </c>
      <c r="C96">
        <v>1</v>
      </c>
      <c r="D96" s="5">
        <f>D95*(1-'gasoil reformer AIP'!$J$38)-IF(C95=3,'gasoil reformer AIP'!$J$28,IF(C95=1,'gasoil reformer AIP'!$J$29,10000000000))</f>
        <v>8.4283384797659568</v>
      </c>
      <c r="E96" s="6">
        <f>D95*'gasoil reformer AIP'!$J$38</f>
        <v>1.0982581224084232E-2</v>
      </c>
      <c r="F96" s="5">
        <f>IF(C95=3,'gasoil reformer AIP'!$J$28,IF(C95=1,'gasoil reformer AIP'!$J$29,10000000000))</f>
        <v>8.8183421516754828E-3</v>
      </c>
    </row>
    <row r="97" spans="1:6">
      <c r="A97">
        <f t="shared" si="2"/>
        <v>95</v>
      </c>
      <c r="B97" s="3">
        <f t="shared" si="3"/>
        <v>13.571428571428571</v>
      </c>
      <c r="C97">
        <v>1</v>
      </c>
      <c r="D97" s="5">
        <f>D96*(1-'gasoil reformer AIP'!$J$38)-IF(C96=3,'gasoil reformer AIP'!$J$28,IF(C96=1,'gasoil reformer AIP'!$J$29,10000000000))</f>
        <v>8.408563297590586</v>
      </c>
      <c r="E97" s="6">
        <f>D96*'gasoil reformer AIP'!$J$38</f>
        <v>1.0956840023695744E-2</v>
      </c>
      <c r="F97" s="5">
        <f>IF(C96=3,'gasoil reformer AIP'!$J$28,IF(C96=1,'gasoil reformer AIP'!$J$29,10000000000))</f>
        <v>8.8183421516754828E-3</v>
      </c>
    </row>
    <row r="98" spans="1:6">
      <c r="A98">
        <f t="shared" si="2"/>
        <v>96</v>
      </c>
      <c r="B98" s="3">
        <f t="shared" si="3"/>
        <v>13.714285714285714</v>
      </c>
      <c r="C98">
        <v>1</v>
      </c>
      <c r="D98" s="5">
        <f>D97*(1-'gasoil reformer AIP'!$J$38)-IF(C97=3,'gasoil reformer AIP'!$J$28,IF(C97=1,'gasoil reformer AIP'!$J$29,10000000000))</f>
        <v>8.3888138231520433</v>
      </c>
      <c r="E98" s="6">
        <f>D97*'gasoil reformer AIP'!$J$38</f>
        <v>1.0931132286867762E-2</v>
      </c>
      <c r="F98" s="5">
        <f>IF(C97=3,'gasoil reformer AIP'!$J$28,IF(C97=1,'gasoil reformer AIP'!$J$29,10000000000))</f>
        <v>8.8183421516754828E-3</v>
      </c>
    </row>
    <row r="99" spans="1:6">
      <c r="A99">
        <f t="shared" si="2"/>
        <v>97</v>
      </c>
      <c r="B99" s="3">
        <f t="shared" si="3"/>
        <v>13.857142857142858</v>
      </c>
      <c r="C99">
        <v>1</v>
      </c>
      <c r="D99" s="5">
        <f>D98*(1-'gasoil reformer AIP'!$J$38)-IF(C98=3,'gasoil reformer AIP'!$J$28,IF(C98=1,'gasoil reformer AIP'!$J$29,10000000000))</f>
        <v>8.3690900230302709</v>
      </c>
      <c r="E99" s="6">
        <f>D98*'gasoil reformer AIP'!$J$38</f>
        <v>1.0905457970097655E-2</v>
      </c>
      <c r="F99" s="5">
        <f>IF(C98=3,'gasoil reformer AIP'!$J$28,IF(C98=1,'gasoil reformer AIP'!$J$29,10000000000))</f>
        <v>8.8183421516754828E-3</v>
      </c>
    </row>
    <row r="100" spans="1:6">
      <c r="A100">
        <f t="shared" si="2"/>
        <v>98</v>
      </c>
      <c r="B100" s="3">
        <f t="shared" si="3"/>
        <v>14</v>
      </c>
      <c r="C100">
        <v>1</v>
      </c>
      <c r="D100" s="5">
        <f>D99*(1-'gasoil reformer AIP'!$J$38)-IF(C99=3,'gasoil reformer AIP'!$J$28,IF(C99=1,'gasoil reformer AIP'!$J$29,10000000000))</f>
        <v>8.3493918638486555</v>
      </c>
      <c r="E100" s="6">
        <f>D99*'gasoil reformer AIP'!$J$38</f>
        <v>1.0879817029939351E-2</v>
      </c>
      <c r="F100" s="5">
        <f>IF(C99=3,'gasoil reformer AIP'!$J$28,IF(C99=1,'gasoil reformer AIP'!$J$29,10000000000))</f>
        <v>8.8183421516754828E-3</v>
      </c>
    </row>
    <row r="101" spans="1:6">
      <c r="A101">
        <f t="shared" si="2"/>
        <v>99</v>
      </c>
      <c r="B101" s="3">
        <f t="shared" si="3"/>
        <v>14.142857142857142</v>
      </c>
      <c r="C101">
        <v>1</v>
      </c>
      <c r="D101" s="5">
        <f>D100*(1-'gasoil reformer AIP'!$J$38)-IF(C100=3,'gasoil reformer AIP'!$J$28,IF(C100=1,'gasoil reformer AIP'!$J$29,10000000000))</f>
        <v>8.3297193122739763</v>
      </c>
      <c r="E101" s="6">
        <f>D100*'gasoil reformer AIP'!$J$38</f>
        <v>1.0854209423003252E-2</v>
      </c>
      <c r="F101" s="5">
        <f>IF(C100=3,'gasoil reformer AIP'!$J$28,IF(C100=1,'gasoil reformer AIP'!$J$29,10000000000))</f>
        <v>8.8183421516754828E-3</v>
      </c>
    </row>
    <row r="102" spans="1:6">
      <c r="A102">
        <f t="shared" si="2"/>
        <v>100</v>
      </c>
      <c r="B102" s="3">
        <f t="shared" si="3"/>
        <v>14.285714285714286</v>
      </c>
      <c r="C102">
        <v>1</v>
      </c>
      <c r="D102" s="5">
        <f>D101*(1-'gasoil reformer AIP'!$J$38)-IF(C101=3,'gasoil reformer AIP'!$J$28,IF(C101=1,'gasoil reformer AIP'!$J$29,10000000000))</f>
        <v>8.3100723350163452</v>
      </c>
      <c r="E102" s="6">
        <f>D101*'gasoil reformer AIP'!$J$38</f>
        <v>1.0828635105956169E-2</v>
      </c>
      <c r="F102" s="5">
        <f>IF(C101=3,'gasoil reformer AIP'!$J$28,IF(C101=1,'gasoil reformer AIP'!$J$29,10000000000))</f>
        <v>8.8183421516754828E-3</v>
      </c>
    </row>
    <row r="103" spans="1:6">
      <c r="A103">
        <f t="shared" si="2"/>
        <v>101</v>
      </c>
      <c r="B103" s="3">
        <f t="shared" si="3"/>
        <v>14.428571428571429</v>
      </c>
      <c r="C103">
        <v>1</v>
      </c>
      <c r="D103" s="5">
        <f>D102*(1-'gasoil reformer AIP'!$J$38)-IF(C102=3,'gasoil reformer AIP'!$J$28,IF(C102=1,'gasoil reformer AIP'!$J$29,10000000000))</f>
        <v>8.2904508988291479</v>
      </c>
      <c r="E103" s="6">
        <f>D102*'gasoil reformer AIP'!$J$38</f>
        <v>1.0803094035521248E-2</v>
      </c>
      <c r="F103" s="5">
        <f>IF(C102=3,'gasoil reformer AIP'!$J$28,IF(C102=1,'gasoil reformer AIP'!$J$29,10000000000))</f>
        <v>8.8183421516754828E-3</v>
      </c>
    </row>
    <row r="104" spans="1:6">
      <c r="A104">
        <f t="shared" si="2"/>
        <v>102</v>
      </c>
      <c r="B104" s="3">
        <f t="shared" si="3"/>
        <v>14.571428571428571</v>
      </c>
      <c r="C104">
        <v>1</v>
      </c>
      <c r="D104" s="5">
        <f>D103*(1-'gasoil reformer AIP'!$J$38)-IF(C103=3,'gasoil reformer AIP'!$J$28,IF(C103=1,'gasoil reformer AIP'!$J$29,10000000000))</f>
        <v>8.270854970508994</v>
      </c>
      <c r="E104" s="6">
        <f>D103*'gasoil reformer AIP'!$J$38</f>
        <v>1.0777586168477892E-2</v>
      </c>
      <c r="F104" s="5">
        <f>IF(C103=3,'gasoil reformer AIP'!$J$28,IF(C103=1,'gasoil reformer AIP'!$J$29,10000000000))</f>
        <v>8.8183421516754828E-3</v>
      </c>
    </row>
    <row r="105" spans="1:6">
      <c r="A105">
        <f t="shared" si="2"/>
        <v>103</v>
      </c>
      <c r="B105" s="3">
        <f t="shared" si="3"/>
        <v>14.714285714285714</v>
      </c>
      <c r="C105">
        <v>1</v>
      </c>
      <c r="D105" s="5">
        <f>D104*(1-'gasoil reformer AIP'!$J$38)-IF(C104=3,'gasoil reformer AIP'!$J$28,IF(C104=1,'gasoil reformer AIP'!$J$29,10000000000))</f>
        <v>8.251284516895657</v>
      </c>
      <c r="E105" s="6">
        <f>D104*'gasoil reformer AIP'!$J$38</f>
        <v>1.0752111461661691E-2</v>
      </c>
      <c r="F105" s="5">
        <f>IF(C104=3,'gasoil reformer AIP'!$J$28,IF(C104=1,'gasoil reformer AIP'!$J$29,10000000000))</f>
        <v>8.8183421516754828E-3</v>
      </c>
    </row>
    <row r="106" spans="1:6">
      <c r="A106">
        <f t="shared" si="2"/>
        <v>104</v>
      </c>
      <c r="B106" s="3">
        <f t="shared" si="3"/>
        <v>14.857142857142858</v>
      </c>
      <c r="C106">
        <v>1</v>
      </c>
      <c r="D106" s="5">
        <f>D105*(1-'gasoil reformer AIP'!$J$38)-IF(C105=3,'gasoil reformer AIP'!$J$28,IF(C105=1,'gasoil reformer AIP'!$J$29,10000000000))</f>
        <v>8.2317395048720172</v>
      </c>
      <c r="E106" s="6">
        <f>D105*'gasoil reformer AIP'!$J$38</f>
        <v>1.0726669871964354E-2</v>
      </c>
      <c r="F106" s="5">
        <f>IF(C105=3,'gasoil reformer AIP'!$J$28,IF(C105=1,'gasoil reformer AIP'!$J$29,10000000000))</f>
        <v>8.8183421516754828E-3</v>
      </c>
    </row>
    <row r="107" spans="1:6">
      <c r="A107">
        <f t="shared" si="2"/>
        <v>105</v>
      </c>
      <c r="B107" s="3">
        <f t="shared" si="3"/>
        <v>15</v>
      </c>
      <c r="C107">
        <v>1</v>
      </c>
      <c r="D107" s="5">
        <f>D106*(1-'gasoil reformer AIP'!$J$38)-IF(C106=3,'gasoil reformer AIP'!$J$28,IF(C106=1,'gasoil reformer AIP'!$J$29,10000000000))</f>
        <v>8.2122199013640085</v>
      </c>
      <c r="E107" s="6">
        <f>D106*'gasoil reformer AIP'!$J$38</f>
        <v>1.0701261356333622E-2</v>
      </c>
      <c r="F107" s="5">
        <f>IF(C106=3,'gasoil reformer AIP'!$J$28,IF(C106=1,'gasoil reformer AIP'!$J$29,10000000000))</f>
        <v>8.8183421516754828E-3</v>
      </c>
    </row>
    <row r="108" spans="1:6">
      <c r="A108">
        <f t="shared" si="2"/>
        <v>106</v>
      </c>
      <c r="B108" s="3">
        <f t="shared" si="3"/>
        <v>15.142857142857142</v>
      </c>
      <c r="C108">
        <v>1</v>
      </c>
      <c r="D108" s="5">
        <f>D107*(1-'gasoil reformer AIP'!$J$38)-IF(C107=3,'gasoil reformer AIP'!$J$28,IF(C107=1,'gasoil reformer AIP'!$J$29,10000000000))</f>
        <v>8.1927256733405596</v>
      </c>
      <c r="E108" s="6">
        <f>D107*'gasoil reformer AIP'!$J$38</f>
        <v>1.067588587177321E-2</v>
      </c>
      <c r="F108" s="5">
        <f>IF(C107=3,'gasoil reformer AIP'!$J$28,IF(C107=1,'gasoil reformer AIP'!$J$29,10000000000))</f>
        <v>8.8183421516754828E-3</v>
      </c>
    </row>
    <row r="109" spans="1:6">
      <c r="A109">
        <f t="shared" si="2"/>
        <v>107</v>
      </c>
      <c r="B109" s="3">
        <f t="shared" si="3"/>
        <v>15.285714285714286</v>
      </c>
      <c r="C109">
        <v>1</v>
      </c>
      <c r="D109" s="5">
        <f>D108*(1-'gasoil reformer AIP'!$J$38)-IF(C108=3,'gasoil reformer AIP'!$J$28,IF(C108=1,'gasoil reformer AIP'!$J$29,10000000000))</f>
        <v>8.1732567878135409</v>
      </c>
      <c r="E109" s="6">
        <f>D108*'gasoil reformer AIP'!$J$38</f>
        <v>1.0650543375342728E-2</v>
      </c>
      <c r="F109" s="5">
        <f>IF(C108=3,'gasoil reformer AIP'!$J$28,IF(C108=1,'gasoil reformer AIP'!$J$29,10000000000))</f>
        <v>8.8183421516754828E-3</v>
      </c>
    </row>
    <row r="110" spans="1:6">
      <c r="A110">
        <f t="shared" si="2"/>
        <v>108</v>
      </c>
      <c r="B110" s="3">
        <f t="shared" si="3"/>
        <v>15.428571428571429</v>
      </c>
      <c r="C110">
        <v>1</v>
      </c>
      <c r="D110" s="5">
        <f>D109*(1-'gasoil reformer AIP'!$J$38)-IF(C109=3,'gasoil reformer AIP'!$J$28,IF(C109=1,'gasoil reformer AIP'!$J$29,10000000000))</f>
        <v>8.1538132118377078</v>
      </c>
      <c r="E110" s="6">
        <f>D109*'gasoil reformer AIP'!$J$38</f>
        <v>1.0625233824157603E-2</v>
      </c>
      <c r="F110" s="5">
        <f>IF(C109=3,'gasoil reformer AIP'!$J$28,IF(C109=1,'gasoil reformer AIP'!$J$29,10000000000))</f>
        <v>8.8183421516754828E-3</v>
      </c>
    </row>
    <row r="111" spans="1:6">
      <c r="A111">
        <f t="shared" si="2"/>
        <v>109</v>
      </c>
      <c r="B111" s="3">
        <f t="shared" si="3"/>
        <v>15.571428571428571</v>
      </c>
      <c r="C111">
        <v>1</v>
      </c>
      <c r="D111" s="5">
        <f>D110*(1-'gasoil reformer AIP'!$J$38)-IF(C110=3,'gasoil reformer AIP'!$J$28,IF(C110=1,'gasoil reformer AIP'!$J$29,10000000000))</f>
        <v>8.1343949125106434</v>
      </c>
      <c r="E111" s="6">
        <f>D110*'gasoil reformer AIP'!$J$38</f>
        <v>1.0599957175389019E-2</v>
      </c>
      <c r="F111" s="5">
        <f>IF(C110=3,'gasoil reformer AIP'!$J$28,IF(C110=1,'gasoil reformer AIP'!$J$29,10000000000))</f>
        <v>8.8183421516754828E-3</v>
      </c>
    </row>
    <row r="112" spans="1:6">
      <c r="A112">
        <f t="shared" si="2"/>
        <v>110</v>
      </c>
      <c r="B112" s="3">
        <f t="shared" si="3"/>
        <v>15.714285714285714</v>
      </c>
      <c r="C112">
        <v>1</v>
      </c>
      <c r="D112" s="5">
        <f>D111*(1-'gasoil reformer AIP'!$J$38)-IF(C111=3,'gasoil reformer AIP'!$J$28,IF(C111=1,'gasoil reformer AIP'!$J$29,10000000000))</f>
        <v>8.1150018569727038</v>
      </c>
      <c r="E112" s="6">
        <f>D111*'gasoil reformer AIP'!$J$38</f>
        <v>1.0574713386263836E-2</v>
      </c>
      <c r="F112" s="5">
        <f>IF(C111=3,'gasoil reformer AIP'!$J$28,IF(C111=1,'gasoil reformer AIP'!$J$29,10000000000))</f>
        <v>8.8183421516754828E-3</v>
      </c>
    </row>
    <row r="113" spans="1:6">
      <c r="A113">
        <f t="shared" si="2"/>
        <v>111</v>
      </c>
      <c r="B113" s="3">
        <f t="shared" si="3"/>
        <v>15.857142857142858</v>
      </c>
      <c r="C113">
        <v>1</v>
      </c>
      <c r="D113" s="5">
        <f>D112*(1-'gasoil reformer AIP'!$J$38)-IF(C112=3,'gasoil reformer AIP'!$J$28,IF(C112=1,'gasoil reformer AIP'!$J$29,10000000000))</f>
        <v>8.0956340124069648</v>
      </c>
      <c r="E113" s="6">
        <f>D112*'gasoil reformer AIP'!$J$38</f>
        <v>1.0549502414064514E-2</v>
      </c>
      <c r="F113" s="5">
        <f>IF(C112=3,'gasoil reformer AIP'!$J$28,IF(C112=1,'gasoil reformer AIP'!$J$29,10000000000))</f>
        <v>8.8183421516754828E-3</v>
      </c>
    </row>
    <row r="114" spans="1:6">
      <c r="A114">
        <f t="shared" si="2"/>
        <v>112</v>
      </c>
      <c r="B114" s="3">
        <f t="shared" si="3"/>
        <v>16</v>
      </c>
      <c r="C114">
        <v>1</v>
      </c>
      <c r="D114" s="5">
        <f>D113*(1-'gasoil reformer AIP'!$J$38)-IF(C113=3,'gasoil reformer AIP'!$J$28,IF(C113=1,'gasoil reformer AIP'!$J$29,10000000000))</f>
        <v>8.0762913460391612</v>
      </c>
      <c r="E114" s="6">
        <f>D113*'gasoil reformer AIP'!$J$38</f>
        <v>1.0524324216129054E-2</v>
      </c>
      <c r="F114" s="5">
        <f>IF(C113=3,'gasoil reformer AIP'!$J$28,IF(C113=1,'gasoil reformer AIP'!$J$29,10000000000))</f>
        <v>8.8183421516754828E-3</v>
      </c>
    </row>
    <row r="115" spans="1:6">
      <c r="A115">
        <f t="shared" si="2"/>
        <v>113</v>
      </c>
      <c r="B115" s="3">
        <f t="shared" si="3"/>
        <v>16.142857142857142</v>
      </c>
      <c r="C115">
        <v>1</v>
      </c>
      <c r="D115" s="5">
        <f>D114*(1-'gasoil reformer AIP'!$J$38)-IF(C114=3,'gasoil reformer AIP'!$J$28,IF(C114=1,'gasoil reformer AIP'!$J$29,10000000000))</f>
        <v>8.0569738251376357</v>
      </c>
      <c r="E115" s="6">
        <f>D114*'gasoil reformer AIP'!$J$38</f>
        <v>1.0499178749850908E-2</v>
      </c>
      <c r="F115" s="5">
        <f>IF(C114=3,'gasoil reformer AIP'!$J$28,IF(C114=1,'gasoil reformer AIP'!$J$29,10000000000))</f>
        <v>8.8183421516754828E-3</v>
      </c>
    </row>
    <row r="116" spans="1:6">
      <c r="A116">
        <f t="shared" si="2"/>
        <v>114</v>
      </c>
      <c r="B116" s="3">
        <f t="shared" si="3"/>
        <v>16.285714285714285</v>
      </c>
      <c r="C116">
        <v>1</v>
      </c>
      <c r="D116" s="5">
        <f>D115*(1-'gasoil reformer AIP'!$J$38)-IF(C115=3,'gasoil reformer AIP'!$J$28,IF(C115=1,'gasoil reformer AIP'!$J$29,10000000000))</f>
        <v>8.0376814170132818</v>
      </c>
      <c r="E116" s="6">
        <f>D115*'gasoil reformer AIP'!$J$38</f>
        <v>1.0474065972678926E-2</v>
      </c>
      <c r="F116" s="5">
        <f>IF(C115=3,'gasoil reformer AIP'!$J$28,IF(C115=1,'gasoil reformer AIP'!$J$29,10000000000))</f>
        <v>8.8183421516754828E-3</v>
      </c>
    </row>
    <row r="117" spans="1:6">
      <c r="A117">
        <f t="shared" si="2"/>
        <v>115</v>
      </c>
      <c r="B117" s="3">
        <f t="shared" si="3"/>
        <v>16.428571428571427</v>
      </c>
      <c r="C117">
        <v>1</v>
      </c>
      <c r="D117" s="5">
        <f>D116*(1-'gasoil reformer AIP'!$J$38)-IF(C116=3,'gasoil reformer AIP'!$J$28,IF(C116=1,'gasoil reformer AIP'!$J$29,10000000000))</f>
        <v>8.0184140890194886</v>
      </c>
      <c r="E117" s="6">
        <f>D116*'gasoil reformer AIP'!$J$38</f>
        <v>1.0448985842117266E-2</v>
      </c>
      <c r="F117" s="5">
        <f>IF(C116=3,'gasoil reformer AIP'!$J$28,IF(C116=1,'gasoil reformer AIP'!$J$29,10000000000))</f>
        <v>8.8183421516754828E-3</v>
      </c>
    </row>
    <row r="118" spans="1:6">
      <c r="A118">
        <f t="shared" si="2"/>
        <v>116</v>
      </c>
      <c r="B118" s="3">
        <f t="shared" si="3"/>
        <v>16.571428571428573</v>
      </c>
      <c r="C118">
        <v>1</v>
      </c>
      <c r="D118" s="5">
        <f>D117*(1-'gasoil reformer AIP'!$J$38)-IF(C117=3,'gasoil reformer AIP'!$J$28,IF(C117=1,'gasoil reformer AIP'!$J$29,10000000000))</f>
        <v>7.999171808552088</v>
      </c>
      <c r="E118" s="6">
        <f>D117*'gasoil reformer AIP'!$J$38</f>
        <v>1.0423938315725335E-2</v>
      </c>
      <c r="F118" s="5">
        <f>IF(C117=3,'gasoil reformer AIP'!$J$28,IF(C117=1,'gasoil reformer AIP'!$J$29,10000000000))</f>
        <v>8.8183421516754828E-3</v>
      </c>
    </row>
    <row r="119" spans="1:6">
      <c r="A119">
        <f t="shared" si="2"/>
        <v>117</v>
      </c>
      <c r="B119" s="3">
        <f t="shared" si="3"/>
        <v>16.714285714285715</v>
      </c>
      <c r="C119">
        <v>1</v>
      </c>
      <c r="D119" s="5">
        <f>D118*(1-'gasoil reformer AIP'!$J$38)-IF(C118=3,'gasoil reformer AIP'!$J$28,IF(C118=1,'gasoil reformer AIP'!$J$29,10000000000))</f>
        <v>7.9799545430492946</v>
      </c>
      <c r="E119" s="6">
        <f>D118*'gasoil reformer AIP'!$J$38</f>
        <v>1.0398923351117714E-2</v>
      </c>
      <c r="F119" s="5">
        <f>IF(C118=3,'gasoil reformer AIP'!$J$28,IF(C118=1,'gasoil reformer AIP'!$J$29,10000000000))</f>
        <v>8.8183421516754828E-3</v>
      </c>
    </row>
    <row r="120" spans="1:6">
      <c r="A120">
        <f t="shared" si="2"/>
        <v>118</v>
      </c>
      <c r="B120" s="3">
        <f t="shared" si="3"/>
        <v>16.857142857142858</v>
      </c>
      <c r="C120">
        <v>1</v>
      </c>
      <c r="D120" s="5">
        <f>D119*(1-'gasoil reformer AIP'!$J$38)-IF(C119=3,'gasoil reformer AIP'!$J$28,IF(C119=1,'gasoil reformer AIP'!$J$29,10000000000))</f>
        <v>7.9607622599916548</v>
      </c>
      <c r="E120" s="6">
        <f>D119*'gasoil reformer AIP'!$J$38</f>
        <v>1.0373940905964083E-2</v>
      </c>
      <c r="F120" s="5">
        <f>IF(C119=3,'gasoil reformer AIP'!$J$28,IF(C119=1,'gasoil reformer AIP'!$J$29,10000000000))</f>
        <v>8.8183421516754828E-3</v>
      </c>
    </row>
    <row r="121" spans="1:6">
      <c r="A121">
        <f t="shared" si="2"/>
        <v>119</v>
      </c>
      <c r="B121" s="3">
        <f t="shared" si="3"/>
        <v>17</v>
      </c>
      <c r="C121">
        <v>1</v>
      </c>
      <c r="D121" s="5">
        <f>D120*(1-'gasoil reformer AIP'!$J$38)-IF(C120=3,'gasoil reformer AIP'!$J$28,IF(C120=1,'gasoil reformer AIP'!$J$29,10000000000))</f>
        <v>7.9415949269019901</v>
      </c>
      <c r="E121" s="6">
        <f>D120*'gasoil reformer AIP'!$J$38</f>
        <v>1.0348990937989151E-2</v>
      </c>
      <c r="F121" s="5">
        <f>IF(C120=3,'gasoil reformer AIP'!$J$28,IF(C120=1,'gasoil reformer AIP'!$J$29,10000000000))</f>
        <v>8.8183421516754828E-3</v>
      </c>
    </row>
    <row r="122" spans="1:6">
      <c r="A122">
        <f t="shared" si="2"/>
        <v>120</v>
      </c>
      <c r="B122" s="3">
        <f t="shared" si="3"/>
        <v>17.142857142857142</v>
      </c>
      <c r="C122">
        <v>1</v>
      </c>
      <c r="D122" s="5">
        <f>D121*(1-'gasoil reformer AIP'!$J$38)-IF(C121=3,'gasoil reformer AIP'!$J$28,IF(C121=1,'gasoil reformer AIP'!$J$29,10000000000))</f>
        <v>7.9224525113453419</v>
      </c>
      <c r="E122" s="6">
        <f>D121*'gasoil reformer AIP'!$J$38</f>
        <v>1.0324073404972586E-2</v>
      </c>
      <c r="F122" s="5">
        <f>IF(C121=3,'gasoil reformer AIP'!$J$28,IF(C121=1,'gasoil reformer AIP'!$J$29,10000000000))</f>
        <v>8.8183421516754828E-3</v>
      </c>
    </row>
    <row r="123" spans="1:6">
      <c r="A123">
        <f t="shared" si="2"/>
        <v>121</v>
      </c>
      <c r="B123" s="3">
        <f t="shared" si="3"/>
        <v>17.285714285714285</v>
      </c>
      <c r="C123">
        <v>1</v>
      </c>
      <c r="D123" s="5">
        <f>D122*(1-'gasoil reformer AIP'!$J$38)-IF(C122=3,'gasoil reformer AIP'!$J$28,IF(C122=1,'gasoil reformer AIP'!$J$29,10000000000))</f>
        <v>7.9033349809289177</v>
      </c>
      <c r="E123" s="6">
        <f>D122*'gasoil reformer AIP'!$J$38</f>
        <v>1.0299188264748944E-2</v>
      </c>
      <c r="F123" s="5">
        <f>IF(C122=3,'gasoil reformer AIP'!$J$28,IF(C122=1,'gasoil reformer AIP'!$J$29,10000000000))</f>
        <v>8.8183421516754828E-3</v>
      </c>
    </row>
    <row r="124" spans="1:6">
      <c r="A124">
        <f t="shared" si="2"/>
        <v>122</v>
      </c>
      <c r="B124" s="3">
        <f t="shared" si="3"/>
        <v>17.428571428571427</v>
      </c>
      <c r="C124">
        <v>1</v>
      </c>
      <c r="D124" s="5">
        <f>D123*(1-'gasoil reformer AIP'!$J$38)-IF(C123=3,'gasoil reformer AIP'!$J$28,IF(C123=1,'gasoil reformer AIP'!$J$29,10000000000))</f>
        <v>7.8842423033020346</v>
      </c>
      <c r="E124" s="6">
        <f>D123*'gasoil reformer AIP'!$J$38</f>
        <v>1.0274335475207593E-2</v>
      </c>
      <c r="F124" s="5">
        <f>IF(C123=3,'gasoil reformer AIP'!$J$28,IF(C123=1,'gasoil reformer AIP'!$J$29,10000000000))</f>
        <v>8.8183421516754828E-3</v>
      </c>
    </row>
    <row r="125" spans="1:6">
      <c r="A125">
        <f t="shared" si="2"/>
        <v>123</v>
      </c>
      <c r="B125" s="3">
        <f t="shared" si="3"/>
        <v>17.571428571428573</v>
      </c>
      <c r="C125">
        <v>1</v>
      </c>
      <c r="D125" s="5">
        <f>D124*(1-'gasoil reformer AIP'!$J$38)-IF(C124=3,'gasoil reformer AIP'!$J$28,IF(C124=1,'gasoil reformer AIP'!$J$29,10000000000))</f>
        <v>7.8651744461560664</v>
      </c>
      <c r="E125" s="6">
        <f>D124*'gasoil reformer AIP'!$J$38</f>
        <v>1.0249514994292644E-2</v>
      </c>
      <c r="F125" s="5">
        <f>IF(C124=3,'gasoil reformer AIP'!$J$28,IF(C124=1,'gasoil reformer AIP'!$J$29,10000000000))</f>
        <v>8.8183421516754828E-3</v>
      </c>
    </row>
    <row r="126" spans="1:6">
      <c r="A126">
        <f t="shared" si="2"/>
        <v>124</v>
      </c>
      <c r="B126" s="3">
        <f t="shared" si="3"/>
        <v>17.714285714285715</v>
      </c>
      <c r="C126">
        <v>1</v>
      </c>
      <c r="D126" s="5">
        <f>D125*(1-'gasoil reformer AIP'!$J$38)-IF(C125=3,'gasoil reformer AIP'!$J$28,IF(C125=1,'gasoil reformer AIP'!$J$29,10000000000))</f>
        <v>7.8461313772243884</v>
      </c>
      <c r="E126" s="6">
        <f>D125*'gasoil reformer AIP'!$J$38</f>
        <v>1.0224726780002885E-2</v>
      </c>
      <c r="F126" s="5">
        <f>IF(C125=3,'gasoil reformer AIP'!$J$28,IF(C125=1,'gasoil reformer AIP'!$J$29,10000000000))</f>
        <v>8.8183421516754828E-3</v>
      </c>
    </row>
    <row r="127" spans="1:6">
      <c r="A127">
        <f t="shared" si="2"/>
        <v>125</v>
      </c>
      <c r="B127" s="3">
        <f t="shared" si="3"/>
        <v>17.857142857142858</v>
      </c>
      <c r="C127">
        <v>1</v>
      </c>
      <c r="D127" s="5">
        <f>D126*(1-'gasoil reformer AIP'!$J$38)-IF(C126=3,'gasoil reformer AIP'!$J$28,IF(C126=1,'gasoil reformer AIP'!$J$29,10000000000))</f>
        <v>7.8271130642823215</v>
      </c>
      <c r="E127" s="6">
        <f>D126*'gasoil reformer AIP'!$J$38</f>
        <v>1.0199970790391704E-2</v>
      </c>
      <c r="F127" s="5">
        <f>IF(C126=3,'gasoil reformer AIP'!$J$28,IF(C126=1,'gasoil reformer AIP'!$J$29,10000000000))</f>
        <v>8.8183421516754828E-3</v>
      </c>
    </row>
    <row r="128" spans="1:6">
      <c r="A128">
        <f t="shared" si="2"/>
        <v>126</v>
      </c>
      <c r="B128" s="3">
        <f t="shared" si="3"/>
        <v>18</v>
      </c>
      <c r="C128">
        <v>1</v>
      </c>
      <c r="D128" s="5">
        <f>D127*(1-'gasoil reformer AIP'!$J$38)-IF(C127=3,'gasoil reformer AIP'!$J$28,IF(C127=1,'gasoil reformer AIP'!$J$29,10000000000))</f>
        <v>7.8081194751470786</v>
      </c>
      <c r="E128" s="6">
        <f>D127*'gasoil reformer AIP'!$J$38</f>
        <v>1.0175246983567017E-2</v>
      </c>
      <c r="F128" s="5">
        <f>IF(C127=3,'gasoil reformer AIP'!$J$28,IF(C127=1,'gasoil reformer AIP'!$J$29,10000000000))</f>
        <v>8.8183421516754828E-3</v>
      </c>
    </row>
    <row r="129" spans="1:6">
      <c r="A129">
        <f t="shared" si="2"/>
        <v>127</v>
      </c>
      <c r="B129" s="3">
        <f t="shared" si="3"/>
        <v>18.142857142857142</v>
      </c>
      <c r="C129">
        <v>1</v>
      </c>
      <c r="D129" s="5">
        <f>D128*(1-'gasoil reformer AIP'!$J$38)-IF(C128=3,'gasoil reformer AIP'!$J$28,IF(C128=1,'gasoil reformer AIP'!$J$29,10000000000))</f>
        <v>7.7891505776777121</v>
      </c>
      <c r="E129" s="6">
        <f>D128*'gasoil reformer AIP'!$J$38</f>
        <v>1.0150555317691202E-2</v>
      </c>
      <c r="F129" s="5">
        <f>IF(C128=3,'gasoil reformer AIP'!$J$28,IF(C128=1,'gasoil reformer AIP'!$J$29,10000000000))</f>
        <v>8.8183421516754828E-3</v>
      </c>
    </row>
    <row r="130" spans="1:6">
      <c r="A130">
        <f t="shared" si="2"/>
        <v>128</v>
      </c>
      <c r="B130" s="3">
        <f t="shared" si="3"/>
        <v>18.285714285714285</v>
      </c>
      <c r="C130">
        <v>1</v>
      </c>
      <c r="D130" s="5">
        <f>D129*(1-'gasoil reformer AIP'!$J$38)-IF(C129=3,'gasoil reformer AIP'!$J$28,IF(C129=1,'gasoil reformer AIP'!$J$29,10000000000))</f>
        <v>7.770206339775056</v>
      </c>
      <c r="E130" s="6">
        <f>D129*'gasoil reformer AIP'!$J$38</f>
        <v>1.0125895750981025E-2</v>
      </c>
      <c r="F130" s="5">
        <f>IF(C129=3,'gasoil reformer AIP'!$J$28,IF(C129=1,'gasoil reformer AIP'!$J$29,10000000000))</f>
        <v>8.8183421516754828E-3</v>
      </c>
    </row>
    <row r="131" spans="1:6">
      <c r="A131">
        <f t="shared" si="2"/>
        <v>129</v>
      </c>
      <c r="B131" s="3">
        <f t="shared" si="3"/>
        <v>18.428571428571427</v>
      </c>
      <c r="C131">
        <v>1</v>
      </c>
      <c r="D131" s="5">
        <f>D130*(1-'gasoil reformer AIP'!$J$38)-IF(C130=3,'gasoil reformer AIP'!$J$28,IF(C130=1,'gasoil reformer AIP'!$J$29,10000000000))</f>
        <v>7.7512867293816727</v>
      </c>
      <c r="E131" s="6">
        <f>D130*'gasoil reformer AIP'!$J$38</f>
        <v>1.0101268241707572E-2</v>
      </c>
      <c r="F131" s="5">
        <f>IF(C130=3,'gasoil reformer AIP'!$J$28,IF(C130=1,'gasoil reformer AIP'!$J$29,10000000000))</f>
        <v>8.8183421516754828E-3</v>
      </c>
    </row>
    <row r="132" spans="1:6">
      <c r="A132">
        <f t="shared" ref="A132:A195" si="4">A131+1</f>
        <v>130</v>
      </c>
      <c r="B132" s="3">
        <f t="shared" ref="B132:B195" si="5">A132/7</f>
        <v>18.571428571428573</v>
      </c>
      <c r="C132">
        <v>1</v>
      </c>
      <c r="D132" s="5">
        <f>D131*(1-'gasoil reformer AIP'!$J$38)-IF(C131=3,'gasoil reformer AIP'!$J$28,IF(C131=1,'gasoil reformer AIP'!$J$29,10000000000))</f>
        <v>7.7323917144818015</v>
      </c>
      <c r="E132" s="6">
        <f>D131*'gasoil reformer AIP'!$J$38</f>
        <v>1.0076672748196173E-2</v>
      </c>
      <c r="F132" s="5">
        <f>IF(C131=3,'gasoil reformer AIP'!$J$28,IF(C131=1,'gasoil reformer AIP'!$J$29,10000000000))</f>
        <v>8.8183421516754828E-3</v>
      </c>
    </row>
    <row r="133" spans="1:6">
      <c r="A133">
        <f t="shared" si="4"/>
        <v>131</v>
      </c>
      <c r="B133" s="3">
        <f t="shared" si="5"/>
        <v>18.714285714285715</v>
      </c>
      <c r="C133">
        <v>1</v>
      </c>
      <c r="D133" s="5">
        <f>D132*(1-'gasoil reformer AIP'!$J$38)-IF(C132=3,'gasoil reformer AIP'!$J$28,IF(C132=1,'gasoil reformer AIP'!$J$29,10000000000))</f>
        <v>7.7135212631012999</v>
      </c>
      <c r="E133" s="6">
        <f>D132*'gasoil reformer AIP'!$J$38</f>
        <v>1.0052109228826342E-2</v>
      </c>
      <c r="F133" s="5">
        <f>IF(C132=3,'gasoil reformer AIP'!$J$28,IF(C132=1,'gasoil reformer AIP'!$J$29,10000000000))</f>
        <v>8.8183421516754828E-3</v>
      </c>
    </row>
    <row r="134" spans="1:6">
      <c r="A134">
        <f t="shared" si="4"/>
        <v>132</v>
      </c>
      <c r="B134" s="3">
        <f t="shared" si="5"/>
        <v>18.857142857142858</v>
      </c>
      <c r="C134">
        <v>1</v>
      </c>
      <c r="D134" s="5">
        <f>D133*(1-'gasoil reformer AIP'!$J$38)-IF(C133=3,'gasoil reformer AIP'!$J$28,IF(C133=1,'gasoil reformer AIP'!$J$29,10000000000))</f>
        <v>7.6946753433075932</v>
      </c>
      <c r="E134" s="6">
        <f>D133*'gasoil reformer AIP'!$J$38</f>
        <v>1.0027577642031689E-2</v>
      </c>
      <c r="F134" s="5">
        <f>IF(C133=3,'gasoil reformer AIP'!$J$28,IF(C133=1,'gasoil reformer AIP'!$J$29,10000000000))</f>
        <v>8.8183421516754828E-3</v>
      </c>
    </row>
    <row r="135" spans="1:6">
      <c r="A135">
        <f t="shared" si="4"/>
        <v>133</v>
      </c>
      <c r="B135" s="3">
        <f t="shared" si="5"/>
        <v>19</v>
      </c>
      <c r="C135">
        <v>1</v>
      </c>
      <c r="D135" s="5">
        <f>D134*(1-'gasoil reformer AIP'!$J$38)-IF(C134=3,'gasoil reformer AIP'!$J$28,IF(C134=1,'gasoil reformer AIP'!$J$29,10000000000))</f>
        <v>7.6758539232096181</v>
      </c>
      <c r="E135" s="6">
        <f>D134*'gasoil reformer AIP'!$J$38</f>
        <v>1.0003077946299871E-2</v>
      </c>
      <c r="F135" s="5">
        <f>IF(C134=3,'gasoil reformer AIP'!$J$28,IF(C134=1,'gasoil reformer AIP'!$J$29,10000000000))</f>
        <v>8.8183421516754828E-3</v>
      </c>
    </row>
    <row r="136" spans="1:6">
      <c r="A136">
        <f t="shared" si="4"/>
        <v>134</v>
      </c>
      <c r="B136" s="3">
        <f t="shared" si="5"/>
        <v>19.142857142857142</v>
      </c>
      <c r="C136">
        <v>1</v>
      </c>
      <c r="D136" s="5">
        <f>D135*(1-'gasoil reformer AIP'!$J$38)-IF(C135=3,'gasoil reformer AIP'!$J$28,IF(C135=1,'gasoil reformer AIP'!$J$29,10000000000))</f>
        <v>7.65705697095777</v>
      </c>
      <c r="E136" s="6">
        <f>D135*'gasoil reformer AIP'!$J$38</f>
        <v>9.9786101001725028E-3</v>
      </c>
      <c r="F136" s="5">
        <f>IF(C135=3,'gasoil reformer AIP'!$J$28,IF(C135=1,'gasoil reformer AIP'!$J$29,10000000000))</f>
        <v>8.8183421516754828E-3</v>
      </c>
    </row>
    <row r="137" spans="1:6">
      <c r="A137">
        <f t="shared" si="4"/>
        <v>135</v>
      </c>
      <c r="B137" s="3">
        <f t="shared" si="5"/>
        <v>19.285714285714285</v>
      </c>
      <c r="C137">
        <v>1</v>
      </c>
      <c r="D137" s="5">
        <f>D136*(1-'gasoil reformer AIP'!$J$38)-IF(C136=3,'gasoil reformer AIP'!$J$28,IF(C136=1,'gasoil reformer AIP'!$J$29,10000000000))</f>
        <v>7.6382844547438493</v>
      </c>
      <c r="E137" s="6">
        <f>D136*'gasoil reformer AIP'!$J$38</f>
        <v>9.9541740622451011E-3</v>
      </c>
      <c r="F137" s="5">
        <f>IF(C136=3,'gasoil reformer AIP'!$J$28,IF(C136=1,'gasoil reformer AIP'!$J$29,10000000000))</f>
        <v>8.8183421516754828E-3</v>
      </c>
    </row>
    <row r="138" spans="1:6">
      <c r="A138">
        <f t="shared" si="4"/>
        <v>136</v>
      </c>
      <c r="B138" s="3">
        <f t="shared" si="5"/>
        <v>19.428571428571427</v>
      </c>
      <c r="C138">
        <v>1</v>
      </c>
      <c r="D138" s="5">
        <f>D137*(1-'gasoil reformer AIP'!$J$38)-IF(C137=3,'gasoil reformer AIP'!$J$28,IF(C137=1,'gasoil reformer AIP'!$J$29,10000000000))</f>
        <v>7.6195363428010072</v>
      </c>
      <c r="E138" s="6">
        <f>D137*'gasoil reformer AIP'!$J$38</f>
        <v>9.9297697911670032E-3</v>
      </c>
      <c r="F138" s="5">
        <f>IF(C137=3,'gasoil reformer AIP'!$J$28,IF(C137=1,'gasoil reformer AIP'!$J$29,10000000000))</f>
        <v>8.8183421516754828E-3</v>
      </c>
    </row>
    <row r="139" spans="1:6">
      <c r="A139">
        <f t="shared" si="4"/>
        <v>137</v>
      </c>
      <c r="B139" s="3">
        <f t="shared" si="5"/>
        <v>19.571428571428573</v>
      </c>
      <c r="C139">
        <v>1</v>
      </c>
      <c r="D139" s="5">
        <f>D138*(1-'gasoil reformer AIP'!$J$38)-IF(C138=3,'gasoil reformer AIP'!$J$28,IF(C138=1,'gasoil reformer AIP'!$J$29,10000000000))</f>
        <v>7.6008126034036909</v>
      </c>
      <c r="E139" s="6">
        <f>D138*'gasoil reformer AIP'!$J$38</f>
        <v>9.9053972456413092E-3</v>
      </c>
      <c r="F139" s="5">
        <f>IF(C138=3,'gasoil reformer AIP'!$J$28,IF(C138=1,'gasoil reformer AIP'!$J$29,10000000000))</f>
        <v>8.8183421516754828E-3</v>
      </c>
    </row>
    <row r="140" spans="1:6">
      <c r="A140">
        <f t="shared" si="4"/>
        <v>138</v>
      </c>
      <c r="B140" s="3">
        <f t="shared" si="5"/>
        <v>19.714285714285715</v>
      </c>
      <c r="C140">
        <v>1</v>
      </c>
      <c r="D140" s="5">
        <f>D139*(1-'gasoil reformer AIP'!$J$38)-IF(C139=3,'gasoil reformer AIP'!$J$28,IF(C139=1,'gasoil reformer AIP'!$J$29,10000000000))</f>
        <v>7.582113204867591</v>
      </c>
      <c r="E140" s="6">
        <f>D139*'gasoil reformer AIP'!$J$38</f>
        <v>9.8810563844247985E-3</v>
      </c>
      <c r="F140" s="5">
        <f>IF(C139=3,'gasoil reformer AIP'!$J$28,IF(C139=1,'gasoil reformer AIP'!$J$29,10000000000))</f>
        <v>8.8183421516754828E-3</v>
      </c>
    </row>
    <row r="141" spans="1:6">
      <c r="A141">
        <f t="shared" si="4"/>
        <v>139</v>
      </c>
      <c r="B141" s="3">
        <f t="shared" si="5"/>
        <v>19.857142857142858</v>
      </c>
      <c r="C141">
        <v>1</v>
      </c>
      <c r="D141" s="5">
        <f>D140*(1-'gasoil reformer AIP'!$J$38)-IF(C140=3,'gasoil reformer AIP'!$J$28,IF(C140=1,'gasoil reformer AIP'!$J$29,10000000000))</f>
        <v>7.5634381155495873</v>
      </c>
      <c r="E141" s="6">
        <f>D140*'gasoil reformer AIP'!$J$38</f>
        <v>9.8567471663278672E-3</v>
      </c>
      <c r="F141" s="5">
        <f>IF(C140=3,'gasoil reformer AIP'!$J$28,IF(C140=1,'gasoil reformer AIP'!$J$29,10000000000))</f>
        <v>8.8183421516754828E-3</v>
      </c>
    </row>
    <row r="142" spans="1:6">
      <c r="A142">
        <f t="shared" si="4"/>
        <v>140</v>
      </c>
      <c r="B142" s="3">
        <f t="shared" si="5"/>
        <v>20</v>
      </c>
      <c r="C142">
        <v>1</v>
      </c>
      <c r="D142" s="5">
        <f>D141*(1-'gasoil reformer AIP'!$J$38)-IF(C141=3,'gasoil reformer AIP'!$J$28,IF(C141=1,'gasoil reformer AIP'!$J$29,10000000000))</f>
        <v>7.5447873038476976</v>
      </c>
      <c r="E142" s="6">
        <f>D141*'gasoil reformer AIP'!$J$38</f>
        <v>9.8324695502144625E-3</v>
      </c>
      <c r="F142" s="5">
        <f>IF(C141=3,'gasoil reformer AIP'!$J$28,IF(C141=1,'gasoil reformer AIP'!$J$29,10000000000))</f>
        <v>8.8183421516754828E-3</v>
      </c>
    </row>
    <row r="143" spans="1:6">
      <c r="A143">
        <f t="shared" si="4"/>
        <v>141</v>
      </c>
      <c r="B143" s="3">
        <f t="shared" si="5"/>
        <v>20.142857142857142</v>
      </c>
      <c r="C143">
        <v>1</v>
      </c>
      <c r="D143" s="5">
        <f>D142*(1-'gasoil reformer AIP'!$J$38)-IF(C142=3,'gasoil reformer AIP'!$J$28,IF(C142=1,'gasoil reformer AIP'!$J$29,10000000000))</f>
        <v>7.5261607382010203</v>
      </c>
      <c r="E143" s="6">
        <f>D142*'gasoil reformer AIP'!$J$38</f>
        <v>9.808223495002006E-3</v>
      </c>
      <c r="F143" s="5">
        <f>IF(C142=3,'gasoil reformer AIP'!$J$28,IF(C142=1,'gasoil reformer AIP'!$J$29,10000000000))</f>
        <v>8.8183421516754828E-3</v>
      </c>
    </row>
    <row r="144" spans="1:6">
      <c r="A144">
        <f t="shared" si="4"/>
        <v>142</v>
      </c>
      <c r="B144" s="3">
        <f t="shared" si="5"/>
        <v>20.285714285714285</v>
      </c>
      <c r="C144">
        <v>1</v>
      </c>
      <c r="D144" s="5">
        <f>D143*(1-'gasoil reformer AIP'!$J$38)-IF(C143=3,'gasoil reformer AIP'!$J$28,IF(C143=1,'gasoil reformer AIP'!$J$29,10000000000))</f>
        <v>7.5075583870896834</v>
      </c>
      <c r="E144" s="6">
        <f>D143*'gasoil reformer AIP'!$J$38</f>
        <v>9.7840089596613264E-3</v>
      </c>
      <c r="F144" s="5">
        <f>IF(C143=3,'gasoil reformer AIP'!$J$28,IF(C143=1,'gasoil reformer AIP'!$J$29,10000000000))</f>
        <v>8.8183421516754828E-3</v>
      </c>
    </row>
    <row r="145" spans="1:6">
      <c r="A145">
        <f t="shared" si="4"/>
        <v>143</v>
      </c>
      <c r="B145" s="3">
        <f t="shared" si="5"/>
        <v>20.428571428571427</v>
      </c>
      <c r="C145">
        <v>1</v>
      </c>
      <c r="D145" s="5">
        <f>D144*(1-'gasoil reformer AIP'!$J$38)-IF(C144=3,'gasoil reformer AIP'!$J$28,IF(C144=1,'gasoil reformer AIP'!$J$29,10000000000))</f>
        <v>7.4889802190347909</v>
      </c>
      <c r="E145" s="6">
        <f>D144*'gasoil reformer AIP'!$J$38</f>
        <v>9.7598259032165881E-3</v>
      </c>
      <c r="F145" s="5">
        <f>IF(C144=3,'gasoil reformer AIP'!$J$28,IF(C144=1,'gasoil reformer AIP'!$J$29,10000000000))</f>
        <v>8.8183421516754828E-3</v>
      </c>
    </row>
    <row r="146" spans="1:6">
      <c r="A146">
        <f t="shared" si="4"/>
        <v>144</v>
      </c>
      <c r="B146" s="3">
        <f t="shared" si="5"/>
        <v>20.571428571428573</v>
      </c>
      <c r="C146">
        <v>1</v>
      </c>
      <c r="D146" s="5">
        <f>D145*(1-'gasoil reformer AIP'!$J$38)-IF(C145=3,'gasoil reformer AIP'!$J$28,IF(C145=1,'gasoil reformer AIP'!$J$29,10000000000))</f>
        <v>7.4704262025983699</v>
      </c>
      <c r="E146" s="6">
        <f>D145*'gasoil reformer AIP'!$J$38</f>
        <v>9.7356742847452271E-3</v>
      </c>
      <c r="F146" s="5">
        <f>IF(C145=3,'gasoil reformer AIP'!$J$28,IF(C145=1,'gasoil reformer AIP'!$J$29,10000000000))</f>
        <v>8.8183421516754828E-3</v>
      </c>
    </row>
    <row r="147" spans="1:6">
      <c r="A147">
        <f t="shared" si="4"/>
        <v>145</v>
      </c>
      <c r="B147" s="3">
        <f t="shared" si="5"/>
        <v>20.714285714285715</v>
      </c>
      <c r="C147">
        <v>1</v>
      </c>
      <c r="D147" s="5">
        <f>D146*(1-'gasoil reformer AIP'!$J$38)-IF(C146=3,'gasoil reformer AIP'!$J$28,IF(C146=1,'gasoil reformer AIP'!$J$29,10000000000))</f>
        <v>7.4518963063833166</v>
      </c>
      <c r="E147" s="6">
        <f>D146*'gasoil reformer AIP'!$J$38</f>
        <v>9.71155406337788E-3</v>
      </c>
      <c r="F147" s="5">
        <f>IF(C146=3,'gasoil reformer AIP'!$J$28,IF(C146=1,'gasoil reformer AIP'!$J$29,10000000000))</f>
        <v>8.8183421516754828E-3</v>
      </c>
    </row>
    <row r="148" spans="1:6">
      <c r="A148">
        <f t="shared" si="4"/>
        <v>146</v>
      </c>
      <c r="B148" s="3">
        <f t="shared" si="5"/>
        <v>20.857142857142858</v>
      </c>
      <c r="C148">
        <v>1</v>
      </c>
      <c r="D148" s="5">
        <f>D147*(1-'gasoil reformer AIP'!$J$38)-IF(C147=3,'gasoil reformer AIP'!$J$28,IF(C147=1,'gasoil reformer AIP'!$J$29,10000000000))</f>
        <v>7.4333904990333428</v>
      </c>
      <c r="E148" s="6">
        <f>D147*'gasoil reformer AIP'!$J$38</f>
        <v>9.6874651982983111E-3</v>
      </c>
      <c r="F148" s="5">
        <f>IF(C147=3,'gasoil reformer AIP'!$J$28,IF(C147=1,'gasoil reformer AIP'!$J$29,10000000000))</f>
        <v>8.8183421516754828E-3</v>
      </c>
    </row>
    <row r="149" spans="1:6">
      <c r="A149">
        <f t="shared" si="4"/>
        <v>147</v>
      </c>
      <c r="B149" s="3">
        <f t="shared" si="5"/>
        <v>21</v>
      </c>
      <c r="C149">
        <v>1</v>
      </c>
      <c r="D149" s="5">
        <f>D148*(1-'gasoil reformer AIP'!$J$38)-IF(C148=3,'gasoil reformer AIP'!$J$28,IF(C148=1,'gasoil reformer AIP'!$J$29,10000000000))</f>
        <v>7.4149087492329242</v>
      </c>
      <c r="E149" s="6">
        <f>D148*'gasoil reformer AIP'!$J$38</f>
        <v>9.6634076487433444E-3</v>
      </c>
      <c r="F149" s="5">
        <f>IF(C148=3,'gasoil reformer AIP'!$J$28,IF(C148=1,'gasoil reformer AIP'!$J$29,10000000000))</f>
        <v>8.8183421516754828E-3</v>
      </c>
    </row>
    <row r="150" spans="1:6">
      <c r="A150">
        <f t="shared" si="4"/>
        <v>148</v>
      </c>
      <c r="B150" s="3">
        <f t="shared" si="5"/>
        <v>21.142857142857142</v>
      </c>
      <c r="C150">
        <v>1</v>
      </c>
      <c r="D150" s="5">
        <f>D149*(1-'gasoil reformer AIP'!$J$38)-IF(C149=3,'gasoil reformer AIP'!$J$28,IF(C149=1,'gasoil reformer AIP'!$J$29,10000000000))</f>
        <v>7.396451025707246</v>
      </c>
      <c r="E150" s="6">
        <f>D149*'gasoil reformer AIP'!$J$38</f>
        <v>9.6393813740028016E-3</v>
      </c>
      <c r="F150" s="5">
        <f>IF(C149=3,'gasoil reformer AIP'!$J$28,IF(C149=1,'gasoil reformer AIP'!$J$29,10000000000))</f>
        <v>8.8183421516754828E-3</v>
      </c>
    </row>
    <row r="151" spans="1:6">
      <c r="A151">
        <f t="shared" si="4"/>
        <v>149</v>
      </c>
      <c r="B151" s="3">
        <f t="shared" si="5"/>
        <v>21.285714285714285</v>
      </c>
      <c r="C151">
        <v>1</v>
      </c>
      <c r="D151" s="5">
        <f>D150*(1-'gasoil reformer AIP'!$J$38)-IF(C150=3,'gasoil reformer AIP'!$J$28,IF(C150=1,'gasoil reformer AIP'!$J$29,10000000000))</f>
        <v>7.3780172972221516</v>
      </c>
      <c r="E151" s="6">
        <f>D150*'gasoil reformer AIP'!$J$38</f>
        <v>9.6153863334194189E-3</v>
      </c>
      <c r="F151" s="5">
        <f>IF(C150=3,'gasoil reformer AIP'!$J$28,IF(C150=1,'gasoil reformer AIP'!$J$29,10000000000))</f>
        <v>8.8183421516754828E-3</v>
      </c>
    </row>
    <row r="152" spans="1:6">
      <c r="A152">
        <f t="shared" si="4"/>
        <v>150</v>
      </c>
      <c r="B152" s="3">
        <f t="shared" si="5"/>
        <v>21.428571428571427</v>
      </c>
      <c r="C152">
        <v>1</v>
      </c>
      <c r="D152" s="5">
        <f>D151*(1-'gasoil reformer AIP'!$J$38)-IF(C151=3,'gasoil reformer AIP'!$J$28,IF(C151=1,'gasoil reformer AIP'!$J$29,10000000000))</f>
        <v>7.3596075325840875</v>
      </c>
      <c r="E152" s="6">
        <f>D151*'gasoil reformer AIP'!$J$38</f>
        <v>9.591422486388796E-3</v>
      </c>
      <c r="F152" s="5">
        <f>IF(C151=3,'gasoil reformer AIP'!$J$28,IF(C151=1,'gasoil reformer AIP'!$J$29,10000000000))</f>
        <v>8.8183421516754828E-3</v>
      </c>
    </row>
    <row r="153" spans="1:6">
      <c r="A153">
        <f t="shared" si="4"/>
        <v>151</v>
      </c>
      <c r="B153" s="3">
        <f t="shared" si="5"/>
        <v>21.571428571428573</v>
      </c>
      <c r="C153">
        <v>1</v>
      </c>
      <c r="D153" s="5">
        <f>D152*(1-'gasoil reformer AIP'!$J$38)-IF(C152=3,'gasoil reformer AIP'!$J$28,IF(C152=1,'gasoil reformer AIP'!$J$29,10000000000))</f>
        <v>7.3412217006400526</v>
      </c>
      <c r="E153" s="6">
        <f>D152*'gasoil reformer AIP'!$J$38</f>
        <v>9.5674897923593138E-3</v>
      </c>
      <c r="F153" s="5">
        <f>IF(C152=3,'gasoil reformer AIP'!$J$28,IF(C152=1,'gasoil reformer AIP'!$J$29,10000000000))</f>
        <v>8.8183421516754828E-3</v>
      </c>
    </row>
    <row r="154" spans="1:6">
      <c r="A154">
        <f t="shared" si="4"/>
        <v>152</v>
      </c>
      <c r="B154" s="3">
        <f t="shared" si="5"/>
        <v>21.714285714285715</v>
      </c>
      <c r="C154">
        <v>1</v>
      </c>
      <c r="D154" s="5">
        <f>D153*(1-'gasoil reformer AIP'!$J$38)-IF(C153=3,'gasoil reformer AIP'!$J$28,IF(C153=1,'gasoil reformer AIP'!$J$29,10000000000))</f>
        <v>7.3228597702775451</v>
      </c>
      <c r="E154" s="6">
        <f>D153*'gasoil reformer AIP'!$J$38</f>
        <v>9.5435882108320675E-3</v>
      </c>
      <c r="F154" s="5">
        <f>IF(C153=3,'gasoil reformer AIP'!$J$28,IF(C153=1,'gasoil reformer AIP'!$J$29,10000000000))</f>
        <v>8.8183421516754828E-3</v>
      </c>
    </row>
    <row r="155" spans="1:6">
      <c r="A155">
        <f t="shared" si="4"/>
        <v>153</v>
      </c>
      <c r="B155" s="3">
        <f t="shared" si="5"/>
        <v>21.857142857142858</v>
      </c>
      <c r="C155">
        <v>1</v>
      </c>
      <c r="D155" s="5">
        <f>D154*(1-'gasoil reformer AIP'!$J$38)-IF(C154=3,'gasoil reformer AIP'!$J$28,IF(C154=1,'gasoil reformer AIP'!$J$29,10000000000))</f>
        <v>7.3045217104245088</v>
      </c>
      <c r="E155" s="6">
        <f>D154*'gasoil reformer AIP'!$J$38</f>
        <v>9.5197177013608084E-3</v>
      </c>
      <c r="F155" s="5">
        <f>IF(C154=3,'gasoil reformer AIP'!$J$28,IF(C154=1,'gasoil reformer AIP'!$J$29,10000000000))</f>
        <v>8.8183421516754828E-3</v>
      </c>
    </row>
    <row r="156" spans="1:6">
      <c r="A156">
        <f t="shared" si="4"/>
        <v>154</v>
      </c>
      <c r="B156" s="3">
        <f t="shared" si="5"/>
        <v>22</v>
      </c>
      <c r="C156">
        <v>1</v>
      </c>
      <c r="D156" s="5">
        <f>D155*(1-'gasoil reformer AIP'!$J$38)-IF(C155=3,'gasoil reformer AIP'!$J$28,IF(C155=1,'gasoil reformer AIP'!$J$29,10000000000))</f>
        <v>7.2862074900492813</v>
      </c>
      <c r="E156" s="6">
        <f>D155*'gasoil reformer AIP'!$J$38</f>
        <v>9.4958782235518603E-3</v>
      </c>
      <c r="F156" s="5">
        <f>IF(C155=3,'gasoil reformer AIP'!$J$28,IF(C155=1,'gasoil reformer AIP'!$J$29,10000000000))</f>
        <v>8.8183421516754828E-3</v>
      </c>
    </row>
    <row r="157" spans="1:6">
      <c r="A157">
        <f t="shared" si="4"/>
        <v>155</v>
      </c>
      <c r="B157" s="3">
        <f t="shared" si="5"/>
        <v>22.142857142857142</v>
      </c>
      <c r="C157">
        <v>1</v>
      </c>
      <c r="D157" s="5">
        <f>D156*(1-'gasoil reformer AIP'!$J$38)-IF(C156=3,'gasoil reformer AIP'!$J$28,IF(C156=1,'gasoil reformer AIP'!$J$29,10000000000))</f>
        <v>7.2679170781605418</v>
      </c>
      <c r="E157" s="6">
        <f>D156*'gasoil reformer AIP'!$J$38</f>
        <v>9.4720697370640657E-3</v>
      </c>
      <c r="F157" s="5">
        <f>IF(C156=3,'gasoil reformer AIP'!$J$28,IF(C156=1,'gasoil reformer AIP'!$J$29,10000000000))</f>
        <v>8.8183421516754828E-3</v>
      </c>
    </row>
    <row r="158" spans="1:6">
      <c r="A158">
        <f t="shared" si="4"/>
        <v>156</v>
      </c>
      <c r="B158" s="3">
        <f t="shared" si="5"/>
        <v>22.285714285714285</v>
      </c>
      <c r="C158">
        <v>1</v>
      </c>
      <c r="D158" s="5">
        <f>D157*(1-'gasoil reformer AIP'!$J$38)-IF(C157=3,'gasoil reformer AIP'!$J$28,IF(C157=1,'gasoil reformer AIP'!$J$29,10000000000))</f>
        <v>7.2496504438072575</v>
      </c>
      <c r="E158" s="6">
        <f>D157*'gasoil reformer AIP'!$J$38</f>
        <v>9.4482922016087042E-3</v>
      </c>
      <c r="F158" s="5">
        <f>IF(C157=3,'gasoil reformer AIP'!$J$28,IF(C157=1,'gasoil reformer AIP'!$J$29,10000000000))</f>
        <v>8.8183421516754828E-3</v>
      </c>
    </row>
    <row r="159" spans="1:6">
      <c r="A159">
        <f t="shared" si="4"/>
        <v>157</v>
      </c>
      <c r="B159" s="3">
        <f t="shared" si="5"/>
        <v>22.428571428571427</v>
      </c>
      <c r="C159">
        <v>1</v>
      </c>
      <c r="D159" s="5">
        <f>D158*(1-'gasoil reformer AIP'!$J$38)-IF(C158=3,'gasoil reformer AIP'!$J$28,IF(C158=1,'gasoil reformer AIP'!$J$29,10000000000))</f>
        <v>7.2314075560786328</v>
      </c>
      <c r="E159" s="6">
        <f>D158*'gasoil reformer AIP'!$J$38</f>
        <v>9.4245455769494339E-3</v>
      </c>
      <c r="F159" s="5">
        <f>IF(C158=3,'gasoil reformer AIP'!$J$28,IF(C158=1,'gasoil reformer AIP'!$J$29,10000000000))</f>
        <v>8.8183421516754828E-3</v>
      </c>
    </row>
    <row r="160" spans="1:6">
      <c r="A160">
        <f t="shared" si="4"/>
        <v>158</v>
      </c>
      <c r="B160" s="3">
        <f t="shared" si="5"/>
        <v>22.571428571428573</v>
      </c>
      <c r="C160">
        <v>1</v>
      </c>
      <c r="D160" s="5">
        <f>D159*(1-'gasoil reformer AIP'!$J$38)-IF(C159=3,'gasoil reformer AIP'!$J$28,IF(C159=1,'gasoil reformer AIP'!$J$29,10000000000))</f>
        <v>7.2131883841040549</v>
      </c>
      <c r="E160" s="6">
        <f>D159*'gasoil reformer AIP'!$J$38</f>
        <v>9.4008298229022215E-3</v>
      </c>
      <c r="F160" s="5">
        <f>IF(C159=3,'gasoil reformer AIP'!$J$28,IF(C159=1,'gasoil reformer AIP'!$J$29,10000000000))</f>
        <v>8.8183421516754828E-3</v>
      </c>
    </row>
    <row r="161" spans="1:6">
      <c r="A161">
        <f t="shared" si="4"/>
        <v>159</v>
      </c>
      <c r="B161" s="3">
        <f t="shared" si="5"/>
        <v>22.714285714285715</v>
      </c>
      <c r="C161">
        <v>1</v>
      </c>
      <c r="D161" s="5">
        <f>D160*(1-'gasoil reformer AIP'!$J$38)-IF(C160=3,'gasoil reformer AIP'!$J$28,IF(C160=1,'gasoil reformer AIP'!$J$29,10000000000))</f>
        <v>7.1949928970530443</v>
      </c>
      <c r="E161" s="6">
        <f>D160*'gasoil reformer AIP'!$J$38</f>
        <v>9.3771448993352716E-3</v>
      </c>
      <c r="F161" s="5">
        <f>IF(C160=3,'gasoil reformer AIP'!$J$28,IF(C160=1,'gasoil reformer AIP'!$J$29,10000000000))</f>
        <v>8.8183421516754828E-3</v>
      </c>
    </row>
    <row r="162" spans="1:6">
      <c r="A162">
        <f t="shared" si="4"/>
        <v>160</v>
      </c>
      <c r="B162" s="3">
        <f t="shared" si="5"/>
        <v>22.857142857142858</v>
      </c>
      <c r="C162">
        <v>1</v>
      </c>
      <c r="D162" s="5">
        <f>D161*(1-'gasoil reformer AIP'!$J$38)-IF(C161=3,'gasoil reformer AIP'!$J$28,IF(C161=1,'gasoil reformer AIP'!$J$29,10000000000))</f>
        <v>7.1768210641351997</v>
      </c>
      <c r="E162" s="6">
        <f>D161*'gasoil reformer AIP'!$J$38</f>
        <v>9.3534907661689572E-3</v>
      </c>
      <c r="F162" s="5">
        <f>IF(C161=3,'gasoil reformer AIP'!$J$28,IF(C161=1,'gasoil reformer AIP'!$J$29,10000000000))</f>
        <v>8.8183421516754828E-3</v>
      </c>
    </row>
    <row r="163" spans="1:6">
      <c r="A163">
        <f t="shared" si="4"/>
        <v>161</v>
      </c>
      <c r="B163" s="3">
        <f t="shared" si="5"/>
        <v>23</v>
      </c>
      <c r="C163">
        <v>1</v>
      </c>
      <c r="D163" s="5">
        <f>D162*(1-'gasoil reformer AIP'!$J$38)-IF(C162=3,'gasoil reformer AIP'!$J$28,IF(C162=1,'gasoil reformer AIP'!$J$29,10000000000))</f>
        <v>7.1586728546001481</v>
      </c>
      <c r="E163" s="6">
        <f>D162*'gasoil reformer AIP'!$J$38</f>
        <v>9.3298673833757586E-3</v>
      </c>
      <c r="F163" s="5">
        <f>IF(C162=3,'gasoil reformer AIP'!$J$28,IF(C162=1,'gasoil reformer AIP'!$J$29,10000000000))</f>
        <v>8.8183421516754828E-3</v>
      </c>
    </row>
    <row r="164" spans="1:6">
      <c r="A164">
        <f t="shared" si="4"/>
        <v>162</v>
      </c>
      <c r="B164" s="3">
        <f t="shared" si="5"/>
        <v>23.142857142857142</v>
      </c>
      <c r="C164">
        <v>1</v>
      </c>
      <c r="D164" s="5">
        <f>D163*(1-'gasoil reformer AIP'!$J$38)-IF(C163=3,'gasoil reformer AIP'!$J$28,IF(C163=1,'gasoil reformer AIP'!$J$29,10000000000))</f>
        <v>7.1405482377374927</v>
      </c>
      <c r="E164" s="6">
        <f>D163*'gasoil reformer AIP'!$J$38</f>
        <v>9.3062747109801929E-3</v>
      </c>
      <c r="F164" s="5">
        <f>IF(C163=3,'gasoil reformer AIP'!$J$28,IF(C163=1,'gasoil reformer AIP'!$J$29,10000000000))</f>
        <v>8.8183421516754828E-3</v>
      </c>
    </row>
    <row r="165" spans="1:6">
      <c r="A165">
        <f t="shared" si="4"/>
        <v>163</v>
      </c>
      <c r="B165" s="3">
        <f t="shared" si="5"/>
        <v>23.285714285714285</v>
      </c>
      <c r="C165">
        <v>1</v>
      </c>
      <c r="D165" s="5">
        <f>D164*(1-'gasoil reformer AIP'!$J$38)-IF(C164=3,'gasoil reformer AIP'!$J$28,IF(C164=1,'gasoil reformer AIP'!$J$29,10000000000))</f>
        <v>7.1224471828767584</v>
      </c>
      <c r="E165" s="6">
        <f>D164*'gasoil reformer AIP'!$J$38</f>
        <v>9.2827127090587408E-3</v>
      </c>
      <c r="F165" s="5">
        <f>IF(C164=3,'gasoil reformer AIP'!$J$28,IF(C164=1,'gasoil reformer AIP'!$J$29,10000000000))</f>
        <v>8.8183421516754828E-3</v>
      </c>
    </row>
    <row r="166" spans="1:6">
      <c r="A166">
        <f t="shared" si="4"/>
        <v>164</v>
      </c>
      <c r="B166" s="3">
        <f t="shared" si="5"/>
        <v>23.428571428571427</v>
      </c>
      <c r="C166">
        <v>1</v>
      </c>
      <c r="D166" s="5">
        <f>D165*(1-'gasoil reformer AIP'!$J$38)-IF(C165=3,'gasoil reformer AIP'!$J$28,IF(C165=1,'gasoil reformer AIP'!$J$29,10000000000))</f>
        <v>7.1043696593873431</v>
      </c>
      <c r="E166" s="6">
        <f>D165*'gasoil reformer AIP'!$J$38</f>
        <v>9.2591813377397858E-3</v>
      </c>
      <c r="F166" s="5">
        <f>IF(C165=3,'gasoil reformer AIP'!$J$28,IF(C165=1,'gasoil reformer AIP'!$J$29,10000000000))</f>
        <v>8.8183421516754828E-3</v>
      </c>
    </row>
    <row r="167" spans="1:6">
      <c r="A167">
        <f t="shared" si="4"/>
        <v>165</v>
      </c>
      <c r="B167" s="3">
        <f t="shared" si="5"/>
        <v>23.571428571428573</v>
      </c>
      <c r="C167">
        <v>1</v>
      </c>
      <c r="D167" s="5">
        <f>D166*(1-'gasoil reformer AIP'!$J$38)-IF(C166=3,'gasoil reformer AIP'!$J$28,IF(C166=1,'gasoil reformer AIP'!$J$29,10000000000))</f>
        <v>7.0863156366784645</v>
      </c>
      <c r="E167" s="6">
        <f>D166*'gasoil reformer AIP'!$J$38</f>
        <v>9.235680557203545E-3</v>
      </c>
      <c r="F167" s="5">
        <f>IF(C166=3,'gasoil reformer AIP'!$J$28,IF(C166=1,'gasoil reformer AIP'!$J$29,10000000000))</f>
        <v>8.8183421516754828E-3</v>
      </c>
    </row>
    <row r="168" spans="1:6">
      <c r="A168">
        <f t="shared" si="4"/>
        <v>166</v>
      </c>
      <c r="B168" s="3">
        <f t="shared" si="5"/>
        <v>23.714285714285715</v>
      </c>
      <c r="C168">
        <v>1</v>
      </c>
      <c r="D168" s="5">
        <f>D167*(1-'gasoil reformer AIP'!$J$38)-IF(C167=3,'gasoil reformer AIP'!$J$28,IF(C167=1,'gasoil reformer AIP'!$J$29,10000000000))</f>
        <v>7.0682850841991067</v>
      </c>
      <c r="E168" s="6">
        <f>D167*'gasoil reformer AIP'!$J$38</f>
        <v>9.2122103276820032E-3</v>
      </c>
      <c r="F168" s="5">
        <f>IF(C167=3,'gasoil reformer AIP'!$J$28,IF(C167=1,'gasoil reformer AIP'!$J$29,10000000000))</f>
        <v>8.8183421516754828E-3</v>
      </c>
    </row>
    <row r="169" spans="1:6">
      <c r="A169">
        <f t="shared" si="4"/>
        <v>167</v>
      </c>
      <c r="B169" s="3">
        <f t="shared" si="5"/>
        <v>23.857142857142858</v>
      </c>
      <c r="C169">
        <v>1</v>
      </c>
      <c r="D169" s="5">
        <f>D168*(1-'gasoil reformer AIP'!$J$38)-IF(C168=3,'gasoil reformer AIP'!$J$28,IF(C168=1,'gasoil reformer AIP'!$J$29,10000000000))</f>
        <v>7.0502779714379722</v>
      </c>
      <c r="E169" s="6">
        <f>D168*'gasoil reformer AIP'!$J$38</f>
        <v>9.1887706094588382E-3</v>
      </c>
      <c r="F169" s="5">
        <f>IF(C168=3,'gasoil reformer AIP'!$J$28,IF(C168=1,'gasoil reformer AIP'!$J$29,10000000000))</f>
        <v>8.8183421516754828E-3</v>
      </c>
    </row>
    <row r="170" spans="1:6">
      <c r="A170">
        <f t="shared" si="4"/>
        <v>168</v>
      </c>
      <c r="B170" s="3">
        <f t="shared" si="5"/>
        <v>24</v>
      </c>
      <c r="C170">
        <v>1</v>
      </c>
      <c r="D170" s="5">
        <f>D169*(1-'gasoil reformer AIP'!$J$38)-IF(C169=3,'gasoil reformer AIP'!$J$28,IF(C169=1,'gasoil reformer AIP'!$J$29,10000000000))</f>
        <v>7.0322942679234277</v>
      </c>
      <c r="E170" s="6">
        <f>D169*'gasoil reformer AIP'!$J$38</f>
        <v>9.1653613628693634E-3</v>
      </c>
      <c r="F170" s="5">
        <f>IF(C169=3,'gasoil reformer AIP'!$J$28,IF(C169=1,'gasoil reformer AIP'!$J$29,10000000000))</f>
        <v>8.8183421516754828E-3</v>
      </c>
    </row>
    <row r="171" spans="1:6">
      <c r="A171">
        <f t="shared" si="4"/>
        <v>169</v>
      </c>
      <c r="B171" s="3">
        <f t="shared" si="5"/>
        <v>24.142857142857142</v>
      </c>
      <c r="C171">
        <v>1</v>
      </c>
      <c r="D171" s="5">
        <f>D170*(1-'gasoil reformer AIP'!$J$38)-IF(C170=3,'gasoil reformer AIP'!$J$28,IF(C170=1,'gasoil reformer AIP'!$J$29,10000000000))</f>
        <v>7.0143339432234519</v>
      </c>
      <c r="E171" s="6">
        <f>D170*'gasoil reformer AIP'!$J$38</f>
        <v>9.1419825483004553E-3</v>
      </c>
      <c r="F171" s="5">
        <f>IF(C170=3,'gasoil reformer AIP'!$J$28,IF(C170=1,'gasoil reformer AIP'!$J$29,10000000000))</f>
        <v>8.8183421516754828E-3</v>
      </c>
    </row>
    <row r="172" spans="1:6">
      <c r="A172">
        <f t="shared" si="4"/>
        <v>170</v>
      </c>
      <c r="B172" s="3">
        <f t="shared" si="5"/>
        <v>24.285714285714285</v>
      </c>
      <c r="C172">
        <v>1</v>
      </c>
      <c r="D172" s="5">
        <f>D171*(1-'gasoil reformer AIP'!$J$38)-IF(C171=3,'gasoil reformer AIP'!$J$28,IF(C171=1,'gasoil reformer AIP'!$J$29,10000000000))</f>
        <v>6.9963969669455857</v>
      </c>
      <c r="E172" s="6">
        <f>D171*'gasoil reformer AIP'!$J$38</f>
        <v>9.1186341261904873E-3</v>
      </c>
      <c r="F172" s="5">
        <f>IF(C171=3,'gasoil reformer AIP'!$J$28,IF(C171=1,'gasoil reformer AIP'!$J$29,10000000000))</f>
        <v>8.8183421516754828E-3</v>
      </c>
    </row>
    <row r="173" spans="1:6">
      <c r="A173">
        <f t="shared" si="4"/>
        <v>171</v>
      </c>
      <c r="B173" s="3">
        <f t="shared" si="5"/>
        <v>24.428571428571427</v>
      </c>
      <c r="C173">
        <v>1</v>
      </c>
      <c r="D173" s="5">
        <f>D172*(1-'gasoil reformer AIP'!$J$38)-IF(C172=3,'gasoil reformer AIP'!$J$28,IF(C172=1,'gasoil reformer AIP'!$J$29,10000000000))</f>
        <v>6.9784833087368812</v>
      </c>
      <c r="E173" s="6">
        <f>D172*'gasoil reformer AIP'!$J$38</f>
        <v>9.0953160570292606E-3</v>
      </c>
      <c r="F173" s="5">
        <f>IF(C172=3,'gasoil reformer AIP'!$J$28,IF(C172=1,'gasoil reformer AIP'!$J$29,10000000000))</f>
        <v>8.8183421516754828E-3</v>
      </c>
    </row>
    <row r="174" spans="1:6">
      <c r="A174">
        <f t="shared" si="4"/>
        <v>172</v>
      </c>
      <c r="B174" s="3">
        <f t="shared" si="5"/>
        <v>24.571428571428573</v>
      </c>
      <c r="C174">
        <v>1</v>
      </c>
      <c r="D174" s="5">
        <f>D173*(1-'gasoil reformer AIP'!$J$38)-IF(C173=3,'gasoil reformer AIP'!$J$28,IF(C173=1,'gasoil reformer AIP'!$J$29,10000000000))</f>
        <v>6.9605929382838481</v>
      </c>
      <c r="E174" s="6">
        <f>D173*'gasoil reformer AIP'!$J$38</f>
        <v>9.0720283013579449E-3</v>
      </c>
      <c r="F174" s="5">
        <f>IF(C173=3,'gasoil reformer AIP'!$J$28,IF(C173=1,'gasoil reformer AIP'!$J$29,10000000000))</f>
        <v>8.8183421516754828E-3</v>
      </c>
    </row>
    <row r="175" spans="1:6">
      <c r="A175">
        <f t="shared" si="4"/>
        <v>173</v>
      </c>
      <c r="B175" s="3">
        <f t="shared" si="5"/>
        <v>24.714285714285715</v>
      </c>
      <c r="C175">
        <v>1</v>
      </c>
      <c r="D175" s="5">
        <f>D174*(1-'gasoil reformer AIP'!$J$38)-IF(C174=3,'gasoil reformer AIP'!$J$28,IF(C174=1,'gasoil reformer AIP'!$J$29,10000000000))</f>
        <v>6.9427258253124036</v>
      </c>
      <c r="E175" s="6">
        <f>D174*'gasoil reformer AIP'!$J$38</f>
        <v>9.0487708197690021E-3</v>
      </c>
      <c r="F175" s="5">
        <f>IF(C174=3,'gasoil reformer AIP'!$J$28,IF(C174=1,'gasoil reformer AIP'!$J$29,10000000000))</f>
        <v>8.8183421516754828E-3</v>
      </c>
    </row>
    <row r="176" spans="1:6">
      <c r="A176">
        <f t="shared" si="4"/>
        <v>174</v>
      </c>
      <c r="B176" s="3">
        <f t="shared" si="5"/>
        <v>24.857142857142858</v>
      </c>
      <c r="C176">
        <v>1</v>
      </c>
      <c r="D176" s="5">
        <f>D175*(1-'gasoil reformer AIP'!$J$38)-IF(C175=3,'gasoil reformer AIP'!$J$28,IF(C175=1,'gasoil reformer AIP'!$J$29,10000000000))</f>
        <v>6.9248819395878218</v>
      </c>
      <c r="E176" s="6">
        <f>D175*'gasoil reformer AIP'!$J$38</f>
        <v>9.025543572906124E-3</v>
      </c>
      <c r="F176" s="5">
        <f>IF(C175=3,'gasoil reformer AIP'!$J$28,IF(C175=1,'gasoil reformer AIP'!$J$29,10000000000))</f>
        <v>8.8183421516754828E-3</v>
      </c>
    </row>
    <row r="177" spans="1:6">
      <c r="A177">
        <f t="shared" si="4"/>
        <v>175</v>
      </c>
      <c r="B177" s="3">
        <f t="shared" si="5"/>
        <v>25</v>
      </c>
      <c r="C177">
        <v>1</v>
      </c>
      <c r="D177" s="5">
        <f>D176*(1-'gasoil reformer AIP'!$J$38)-IF(C176=3,'gasoil reformer AIP'!$J$28,IF(C176=1,'gasoil reformer AIP'!$J$29,10000000000))</f>
        <v>6.9070612509146825</v>
      </c>
      <c r="E177" s="6">
        <f>D176*'gasoil reformer AIP'!$J$38</f>
        <v>9.0023465214641683E-3</v>
      </c>
      <c r="F177" s="5">
        <f>IF(C176=3,'gasoil reformer AIP'!$J$28,IF(C176=1,'gasoil reformer AIP'!$J$29,10000000000))</f>
        <v>8.8183421516754828E-3</v>
      </c>
    </row>
    <row r="178" spans="1:6">
      <c r="A178">
        <f t="shared" si="4"/>
        <v>176</v>
      </c>
      <c r="B178" s="3">
        <f t="shared" si="5"/>
        <v>25.142857142857142</v>
      </c>
      <c r="C178">
        <v>1</v>
      </c>
      <c r="D178" s="5">
        <f>D177*(1-'gasoil reformer AIP'!$J$38)-IF(C177=3,'gasoil reformer AIP'!$J$28,IF(C177=1,'gasoil reformer AIP'!$J$29,10000000000))</f>
        <v>6.8892637291368182</v>
      </c>
      <c r="E178" s="6">
        <f>D177*'gasoil reformer AIP'!$J$38</f>
        <v>8.979179626189087E-3</v>
      </c>
      <c r="F178" s="5">
        <f>IF(C177=3,'gasoil reformer AIP'!$J$28,IF(C177=1,'gasoil reformer AIP'!$J$29,10000000000))</f>
        <v>8.8183421516754828E-3</v>
      </c>
    </row>
    <row r="179" spans="1:6">
      <c r="A179">
        <f t="shared" si="4"/>
        <v>177</v>
      </c>
      <c r="B179" s="3">
        <f t="shared" si="5"/>
        <v>25.285714285714285</v>
      </c>
      <c r="C179">
        <v>1</v>
      </c>
      <c r="D179" s="5">
        <f>D178*(1-'gasoil reformer AIP'!$J$38)-IF(C178=3,'gasoil reformer AIP'!$J$28,IF(C178=1,'gasoil reformer AIP'!$J$29,10000000000))</f>
        <v>6.8714893441372649</v>
      </c>
      <c r="E179" s="6">
        <f>D178*'gasoil reformer AIP'!$J$38</f>
        <v>8.9560428478778625E-3</v>
      </c>
      <c r="F179" s="5">
        <f>IF(C178=3,'gasoil reformer AIP'!$J$28,IF(C178=1,'gasoil reformer AIP'!$J$29,10000000000))</f>
        <v>8.8183421516754828E-3</v>
      </c>
    </row>
    <row r="180" spans="1:6">
      <c r="A180">
        <f t="shared" si="4"/>
        <v>178</v>
      </c>
      <c r="B180" s="3">
        <f t="shared" si="5"/>
        <v>25.428571428571427</v>
      </c>
      <c r="C180">
        <v>1</v>
      </c>
      <c r="D180" s="5">
        <f>D179*(1-'gasoil reformer AIP'!$J$38)-IF(C179=3,'gasoil reformer AIP'!$J$28,IF(C179=1,'gasoil reformer AIP'!$J$29,10000000000))</f>
        <v>6.8537380658382112</v>
      </c>
      <c r="E180" s="6">
        <f>D179*'gasoil reformer AIP'!$J$38</f>
        <v>8.9329361473784435E-3</v>
      </c>
      <c r="F180" s="5">
        <f>IF(C179=3,'gasoil reformer AIP'!$J$28,IF(C179=1,'gasoil reformer AIP'!$J$29,10000000000))</f>
        <v>8.8183421516754828E-3</v>
      </c>
    </row>
    <row r="181" spans="1:6">
      <c r="A181">
        <f t="shared" si="4"/>
        <v>179</v>
      </c>
      <c r="B181" s="3">
        <f t="shared" si="5"/>
        <v>25.571428571428573</v>
      </c>
      <c r="C181">
        <v>1</v>
      </c>
      <c r="D181" s="5">
        <f>D180*(1-'gasoil reformer AIP'!$J$38)-IF(C180=3,'gasoil reformer AIP'!$J$28,IF(C180=1,'gasoil reformer AIP'!$J$29,10000000000))</f>
        <v>6.8360098642009461</v>
      </c>
      <c r="E181" s="6">
        <f>D180*'gasoil reformer AIP'!$J$38</f>
        <v>8.9098594855896735E-3</v>
      </c>
      <c r="F181" s="5">
        <f>IF(C180=3,'gasoil reformer AIP'!$J$28,IF(C180=1,'gasoil reformer AIP'!$J$29,10000000000))</f>
        <v>8.8183421516754828E-3</v>
      </c>
    </row>
    <row r="182" spans="1:6">
      <c r="A182">
        <f t="shared" si="4"/>
        <v>180</v>
      </c>
      <c r="B182" s="3">
        <f t="shared" si="5"/>
        <v>25.714285714285715</v>
      </c>
      <c r="C182">
        <v>1</v>
      </c>
      <c r="D182" s="5">
        <f>D181*(1-'gasoil reformer AIP'!$J$38)-IF(C181=3,'gasoil reformer AIP'!$J$28,IF(C181=1,'gasoil reformer AIP'!$J$29,10000000000))</f>
        <v>6.8183047092258091</v>
      </c>
      <c r="E182" s="6">
        <f>D181*'gasoil reformer AIP'!$J$38</f>
        <v>8.8868128234612289E-3</v>
      </c>
      <c r="F182" s="5">
        <f>IF(C181=3,'gasoil reformer AIP'!$J$28,IF(C181=1,'gasoil reformer AIP'!$J$29,10000000000))</f>
        <v>8.8183421516754828E-3</v>
      </c>
    </row>
    <row r="183" spans="1:6">
      <c r="A183">
        <f t="shared" si="4"/>
        <v>181</v>
      </c>
      <c r="B183" s="3">
        <f t="shared" si="5"/>
        <v>25.857142857142858</v>
      </c>
      <c r="C183">
        <v>1</v>
      </c>
      <c r="D183" s="5">
        <f>D182*(1-'gasoil reformer AIP'!$J$38)-IF(C182=3,'gasoil reformer AIP'!$J$28,IF(C182=1,'gasoil reformer AIP'!$J$29,10000000000))</f>
        <v>6.8006225709521404</v>
      </c>
      <c r="E183" s="6">
        <f>D182*'gasoil reformer AIP'!$J$38</f>
        <v>8.8637961219935509E-3</v>
      </c>
      <c r="F183" s="5">
        <f>IF(C182=3,'gasoil reformer AIP'!$J$28,IF(C182=1,'gasoil reformer AIP'!$J$29,10000000000))</f>
        <v>8.8183421516754828E-3</v>
      </c>
    </row>
    <row r="184" spans="1:6">
      <c r="A184">
        <f t="shared" si="4"/>
        <v>182</v>
      </c>
      <c r="B184" s="3">
        <f t="shared" si="5"/>
        <v>26</v>
      </c>
      <c r="C184">
        <v>1</v>
      </c>
      <c r="D184" s="5">
        <f>D183*(1-'gasoil reformer AIP'!$J$38)-IF(C183=3,'gasoil reformer AIP'!$J$28,IF(C183=1,'gasoil reformer AIP'!$J$29,10000000000))</f>
        <v>6.7829634194582269</v>
      </c>
      <c r="E184" s="6">
        <f>D183*'gasoil reformer AIP'!$J$38</f>
        <v>8.8408093422377813E-3</v>
      </c>
      <c r="F184" s="5">
        <f>IF(C183=3,'gasoil reformer AIP'!$J$28,IF(C183=1,'gasoil reformer AIP'!$J$29,10000000000))</f>
        <v>8.8183421516754828E-3</v>
      </c>
    </row>
    <row r="185" spans="1:6">
      <c r="A185">
        <f t="shared" si="4"/>
        <v>183</v>
      </c>
      <c r="B185" s="3">
        <f t="shared" si="5"/>
        <v>26.142857142857142</v>
      </c>
      <c r="C185">
        <v>1</v>
      </c>
      <c r="D185" s="5">
        <f>D184*(1-'gasoil reformer AIP'!$J$38)-IF(C184=3,'gasoil reformer AIP'!$J$28,IF(C184=1,'gasoil reformer AIP'!$J$29,10000000000))</f>
        <v>6.7653272248612559</v>
      </c>
      <c r="E185" s="6">
        <f>D184*'gasoil reformer AIP'!$J$38</f>
        <v>8.8178524452956937E-3</v>
      </c>
      <c r="F185" s="5">
        <f>IF(C184=3,'gasoil reformer AIP'!$J$28,IF(C184=1,'gasoil reformer AIP'!$J$29,10000000000))</f>
        <v>8.8183421516754828E-3</v>
      </c>
    </row>
    <row r="186" spans="1:6">
      <c r="A186">
        <f t="shared" si="4"/>
        <v>184</v>
      </c>
      <c r="B186" s="3">
        <f t="shared" si="5"/>
        <v>26.285714285714285</v>
      </c>
      <c r="C186">
        <v>1</v>
      </c>
      <c r="D186" s="5">
        <f>D185*(1-'gasoil reformer AIP'!$J$38)-IF(C185=3,'gasoil reformer AIP'!$J$28,IF(C185=1,'gasoil reformer AIP'!$J$29,10000000000))</f>
        <v>6.7477139573172611</v>
      </c>
      <c r="E186" s="6">
        <f>D185*'gasoil reformer AIP'!$J$38</f>
        <v>8.794925392319632E-3</v>
      </c>
      <c r="F186" s="5">
        <f>IF(C185=3,'gasoil reformer AIP'!$J$28,IF(C185=1,'gasoil reformer AIP'!$J$29,10000000000))</f>
        <v>8.8183421516754828E-3</v>
      </c>
    </row>
    <row r="187" spans="1:6">
      <c r="A187">
        <f t="shared" si="4"/>
        <v>185</v>
      </c>
      <c r="B187" s="3">
        <f t="shared" si="5"/>
        <v>26.428571428571427</v>
      </c>
      <c r="C187">
        <v>1</v>
      </c>
      <c r="D187" s="5">
        <f>D186*(1-'gasoil reformer AIP'!$J$38)-IF(C186=3,'gasoil reformer AIP'!$J$28,IF(C186=1,'gasoil reformer AIP'!$J$29,10000000000))</f>
        <v>6.7301235870210734</v>
      </c>
      <c r="E187" s="6">
        <f>D186*'gasoil reformer AIP'!$J$38</f>
        <v>8.7720281445124396E-3</v>
      </c>
      <c r="F187" s="5">
        <f>IF(C186=3,'gasoil reformer AIP'!$J$28,IF(C186=1,'gasoil reformer AIP'!$J$29,10000000000))</f>
        <v>8.8183421516754828E-3</v>
      </c>
    </row>
    <row r="188" spans="1:6">
      <c r="A188">
        <f t="shared" si="4"/>
        <v>186</v>
      </c>
      <c r="B188" s="3">
        <f t="shared" si="5"/>
        <v>26.571428571428573</v>
      </c>
      <c r="C188">
        <v>1</v>
      </c>
      <c r="D188" s="5">
        <f>D187*(1-'gasoil reformer AIP'!$J$38)-IF(C187=3,'gasoil reformer AIP'!$J$28,IF(C187=1,'gasoil reformer AIP'!$J$29,10000000000))</f>
        <v>6.7125560842062706</v>
      </c>
      <c r="E188" s="6">
        <f>D187*'gasoil reformer AIP'!$J$38</f>
        <v>8.7491606631273956E-3</v>
      </c>
      <c r="F188" s="5">
        <f>IF(C187=3,'gasoil reformer AIP'!$J$28,IF(C187=1,'gasoil reformer AIP'!$J$29,10000000000))</f>
        <v>8.8183421516754828E-3</v>
      </c>
    </row>
    <row r="189" spans="1:6">
      <c r="A189">
        <f t="shared" si="4"/>
        <v>187</v>
      </c>
      <c r="B189" s="3">
        <f t="shared" si="5"/>
        <v>26.714285714285715</v>
      </c>
      <c r="C189">
        <v>1</v>
      </c>
      <c r="D189" s="5">
        <f>D188*(1-'gasoil reformer AIP'!$J$38)-IF(C188=3,'gasoil reformer AIP'!$J$28,IF(C188=1,'gasoil reformer AIP'!$J$29,10000000000))</f>
        <v>6.6950114191451267</v>
      </c>
      <c r="E189" s="6">
        <f>D188*'gasoil reformer AIP'!$J$38</f>
        <v>8.7263229094681517E-3</v>
      </c>
      <c r="F189" s="5">
        <f>IF(C188=3,'gasoil reformer AIP'!$J$28,IF(C188=1,'gasoil reformer AIP'!$J$29,10000000000))</f>
        <v>8.8183421516754828E-3</v>
      </c>
    </row>
    <row r="190" spans="1:6">
      <c r="A190">
        <f t="shared" si="4"/>
        <v>188</v>
      </c>
      <c r="B190" s="3">
        <f t="shared" si="5"/>
        <v>26.857142857142858</v>
      </c>
      <c r="C190">
        <v>1</v>
      </c>
      <c r="D190" s="5">
        <f>D189*(1-'gasoil reformer AIP'!$J$38)-IF(C189=3,'gasoil reformer AIP'!$J$28,IF(C189=1,'gasoil reformer AIP'!$J$29,10000000000))</f>
        <v>6.6774895621485628</v>
      </c>
      <c r="E190" s="6">
        <f>D189*'gasoil reformer AIP'!$J$38</f>
        <v>8.703514844888665E-3</v>
      </c>
      <c r="F190" s="5">
        <f>IF(C189=3,'gasoil reformer AIP'!$J$28,IF(C189=1,'gasoil reformer AIP'!$J$29,10000000000))</f>
        <v>8.8183421516754828E-3</v>
      </c>
    </row>
    <row r="191" spans="1:6">
      <c r="A191">
        <f t="shared" si="4"/>
        <v>189</v>
      </c>
      <c r="B191" s="3">
        <f t="shared" si="5"/>
        <v>27</v>
      </c>
      <c r="C191">
        <v>1</v>
      </c>
      <c r="D191" s="5">
        <f>D190*(1-'gasoil reformer AIP'!$J$38)-IF(C190=3,'gasoil reformer AIP'!$J$28,IF(C190=1,'gasoil reformer AIP'!$J$29,10000000000))</f>
        <v>6.6599904835660944</v>
      </c>
      <c r="E191" s="6">
        <f>D190*'gasoil reformer AIP'!$J$38</f>
        <v>8.6807364307931317E-3</v>
      </c>
      <c r="F191" s="5">
        <f>IF(C190=3,'gasoil reformer AIP'!$J$28,IF(C190=1,'gasoil reformer AIP'!$J$29,10000000000))</f>
        <v>8.8183421516754828E-3</v>
      </c>
    </row>
    <row r="192" spans="1:6">
      <c r="A192">
        <f t="shared" si="4"/>
        <v>190</v>
      </c>
      <c r="B192" s="3">
        <f t="shared" si="5"/>
        <v>27.142857142857142</v>
      </c>
      <c r="C192">
        <v>1</v>
      </c>
      <c r="D192" s="5">
        <f>D191*(1-'gasoil reformer AIP'!$J$38)-IF(C191=3,'gasoil reformer AIP'!$J$28,IF(C191=1,'gasoil reformer AIP'!$J$29,10000000000))</f>
        <v>6.6425141537857826</v>
      </c>
      <c r="E192" s="6">
        <f>D191*'gasoil reformer AIP'!$J$38</f>
        <v>8.6579876286359218E-3</v>
      </c>
      <c r="F192" s="5">
        <f>IF(C191=3,'gasoil reformer AIP'!$J$28,IF(C191=1,'gasoil reformer AIP'!$J$29,10000000000))</f>
        <v>8.8183421516754828E-3</v>
      </c>
    </row>
    <row r="193" spans="1:6">
      <c r="A193">
        <f t="shared" si="4"/>
        <v>191</v>
      </c>
      <c r="B193" s="3">
        <f t="shared" si="5"/>
        <v>27.285714285714285</v>
      </c>
      <c r="C193">
        <v>1</v>
      </c>
      <c r="D193" s="5">
        <f>D192*(1-'gasoil reformer AIP'!$J$38)-IF(C192=3,'gasoil reformer AIP'!$J$28,IF(C192=1,'gasoil reformer AIP'!$J$29,10000000000))</f>
        <v>6.625060543234186</v>
      </c>
      <c r="E193" s="6">
        <f>D192*'gasoil reformer AIP'!$J$38</f>
        <v>8.6352683999215175E-3</v>
      </c>
      <c r="F193" s="5">
        <f>IF(C192=3,'gasoil reformer AIP'!$J$28,IF(C192=1,'gasoil reformer AIP'!$J$29,10000000000))</f>
        <v>8.8183421516754828E-3</v>
      </c>
    </row>
    <row r="194" spans="1:6">
      <c r="A194">
        <f t="shared" si="4"/>
        <v>192</v>
      </c>
      <c r="B194" s="3">
        <f t="shared" si="5"/>
        <v>27.428571428571427</v>
      </c>
      <c r="C194">
        <v>1</v>
      </c>
      <c r="D194" s="5">
        <f>D193*(1-'gasoil reformer AIP'!$J$38)-IF(C193=3,'gasoil reformer AIP'!$J$28,IF(C193=1,'gasoil reformer AIP'!$J$29,10000000000))</f>
        <v>6.6076296223763062</v>
      </c>
      <c r="E194" s="6">
        <f>D193*'gasoil reformer AIP'!$J$38</f>
        <v>8.6125787062044414E-3</v>
      </c>
      <c r="F194" s="5">
        <f>IF(C193=3,'gasoil reformer AIP'!$J$28,IF(C193=1,'gasoil reformer AIP'!$J$29,10000000000))</f>
        <v>8.8183421516754828E-3</v>
      </c>
    </row>
    <row r="195" spans="1:6">
      <c r="A195">
        <f t="shared" si="4"/>
        <v>193</v>
      </c>
      <c r="B195" s="3">
        <f t="shared" si="5"/>
        <v>27.571428571428573</v>
      </c>
      <c r="C195">
        <v>1</v>
      </c>
      <c r="D195" s="5">
        <f>D194*(1-'gasoil reformer AIP'!$J$38)-IF(C194=3,'gasoil reformer AIP'!$J$28,IF(C194=1,'gasoil reformer AIP'!$J$29,10000000000))</f>
        <v>6.5902213617155416</v>
      </c>
      <c r="E195" s="6">
        <f>D194*'gasoil reformer AIP'!$J$38</f>
        <v>8.5899185090891981E-3</v>
      </c>
      <c r="F195" s="5">
        <f>IF(C194=3,'gasoil reformer AIP'!$J$28,IF(C194=1,'gasoil reformer AIP'!$J$29,10000000000))</f>
        <v>8.8183421516754828E-3</v>
      </c>
    </row>
    <row r="196" spans="1:6">
      <c r="A196">
        <f t="shared" ref="A196:A259" si="6">A195+1</f>
        <v>194</v>
      </c>
      <c r="B196" s="3">
        <f t="shared" ref="B196:B259" si="7">A196/7</f>
        <v>27.714285714285715</v>
      </c>
      <c r="C196">
        <v>1</v>
      </c>
      <c r="D196" s="5">
        <f>D195*(1-'gasoil reformer AIP'!$J$38)-IF(C195=3,'gasoil reformer AIP'!$J$28,IF(C195=1,'gasoil reformer AIP'!$J$29,10000000000))</f>
        <v>6.5728357317936359</v>
      </c>
      <c r="E196" s="6">
        <f>D195*'gasoil reformer AIP'!$J$38</f>
        <v>8.5672877702302041E-3</v>
      </c>
      <c r="F196" s="5">
        <f>IF(C195=3,'gasoil reformer AIP'!$J$28,IF(C195=1,'gasoil reformer AIP'!$J$29,10000000000))</f>
        <v>8.8183421516754828E-3</v>
      </c>
    </row>
    <row r="197" spans="1:6">
      <c r="A197">
        <f t="shared" si="6"/>
        <v>195</v>
      </c>
      <c r="B197" s="3">
        <f t="shared" si="7"/>
        <v>27.857142857142858</v>
      </c>
      <c r="C197">
        <v>1</v>
      </c>
      <c r="D197" s="5">
        <f>D196*(1-'gasoil reformer AIP'!$J$38)-IF(C196=3,'gasoil reformer AIP'!$J$28,IF(C196=1,'gasoil reformer AIP'!$J$29,10000000000))</f>
        <v>6.5554727031906284</v>
      </c>
      <c r="E197" s="6">
        <f>D196*'gasoil reformer AIP'!$J$38</f>
        <v>8.5446864513317265E-3</v>
      </c>
      <c r="F197" s="5">
        <f>IF(C196=3,'gasoil reformer AIP'!$J$28,IF(C196=1,'gasoil reformer AIP'!$J$29,10000000000))</f>
        <v>8.8183421516754828E-3</v>
      </c>
    </row>
    <row r="198" spans="1:6">
      <c r="A198">
        <f t="shared" si="6"/>
        <v>196</v>
      </c>
      <c r="B198" s="3">
        <f t="shared" si="7"/>
        <v>28</v>
      </c>
      <c r="C198">
        <v>1</v>
      </c>
      <c r="D198" s="5">
        <f>D197*(1-'gasoil reformer AIP'!$J$38)-IF(C197=3,'gasoil reformer AIP'!$J$28,IF(C197=1,'gasoil reformer AIP'!$J$29,10000000000))</f>
        <v>6.5381322465248051</v>
      </c>
      <c r="E198" s="6">
        <f>D197*'gasoil reformer AIP'!$J$38</f>
        <v>8.5221145141478171E-3</v>
      </c>
      <c r="F198" s="5">
        <f>IF(C197=3,'gasoil reformer AIP'!$J$28,IF(C197=1,'gasoil reformer AIP'!$J$29,10000000000))</f>
        <v>8.8183421516754828E-3</v>
      </c>
    </row>
    <row r="199" spans="1:6">
      <c r="A199">
        <f t="shared" si="6"/>
        <v>197</v>
      </c>
      <c r="B199" s="3">
        <f t="shared" si="7"/>
        <v>28.142857142857142</v>
      </c>
      <c r="C199">
        <v>1</v>
      </c>
      <c r="D199" s="5">
        <f>D198*(1-'gasoil reformer AIP'!$J$38)-IF(C198=3,'gasoil reformer AIP'!$J$28,IF(C198=1,'gasoil reformer AIP'!$J$29,10000000000))</f>
        <v>6.5208143324526473</v>
      </c>
      <c r="E199" s="6">
        <f>D198*'gasoil reformer AIP'!$J$38</f>
        <v>8.4995719204822469E-3</v>
      </c>
      <c r="F199" s="5">
        <f>IF(C198=3,'gasoil reformer AIP'!$J$28,IF(C198=1,'gasoil reformer AIP'!$J$29,10000000000))</f>
        <v>8.8183421516754828E-3</v>
      </c>
    </row>
    <row r="200" spans="1:6">
      <c r="A200">
        <f t="shared" si="6"/>
        <v>198</v>
      </c>
      <c r="B200" s="3">
        <f t="shared" si="7"/>
        <v>28.285714285714285</v>
      </c>
      <c r="C200">
        <v>1</v>
      </c>
      <c r="D200" s="5">
        <f>D199*(1-'gasoil reformer AIP'!$J$38)-IF(C199=3,'gasoil reformer AIP'!$J$28,IF(C199=1,'gasoil reformer AIP'!$J$29,10000000000))</f>
        <v>6.5035189316687836</v>
      </c>
      <c r="E200" s="6">
        <f>D199*'gasoil reformer AIP'!$J$38</f>
        <v>8.4770586321884413E-3</v>
      </c>
      <c r="F200" s="5">
        <f>IF(C199=3,'gasoil reformer AIP'!$J$28,IF(C199=1,'gasoil reformer AIP'!$J$29,10000000000))</f>
        <v>8.8183421516754828E-3</v>
      </c>
    </row>
    <row r="201" spans="1:6">
      <c r="A201">
        <f t="shared" si="6"/>
        <v>199</v>
      </c>
      <c r="B201" s="3">
        <f t="shared" si="7"/>
        <v>28.428571428571427</v>
      </c>
      <c r="C201">
        <v>1</v>
      </c>
      <c r="D201" s="5">
        <f>D200*(1-'gasoil reformer AIP'!$J$38)-IF(C200=3,'gasoil reformer AIP'!$J$28,IF(C200=1,'gasoil reformer AIP'!$J$29,10000000000))</f>
        <v>6.4862460149059391</v>
      </c>
      <c r="E201" s="6">
        <f>D200*'gasoil reformer AIP'!$J$38</f>
        <v>8.4545746111694183E-3</v>
      </c>
      <c r="F201" s="5">
        <f>IF(C200=3,'gasoil reformer AIP'!$J$28,IF(C200=1,'gasoil reformer AIP'!$J$29,10000000000))</f>
        <v>8.8183421516754828E-3</v>
      </c>
    </row>
    <row r="202" spans="1:6">
      <c r="A202">
        <f t="shared" si="6"/>
        <v>200</v>
      </c>
      <c r="B202" s="3">
        <f t="shared" si="7"/>
        <v>28.571428571428573</v>
      </c>
      <c r="C202">
        <v>1</v>
      </c>
      <c r="D202" s="5">
        <f>D201*(1-'gasoil reformer AIP'!$J$38)-IF(C201=3,'gasoil reformer AIP'!$J$28,IF(C201=1,'gasoil reformer AIP'!$J$29,10000000000))</f>
        <v>6.4689955529348859</v>
      </c>
      <c r="E202" s="6">
        <f>D201*'gasoil reformer AIP'!$J$38</f>
        <v>8.4321198193777203E-3</v>
      </c>
      <c r="F202" s="5">
        <f>IF(C201=3,'gasoil reformer AIP'!$J$28,IF(C201=1,'gasoil reformer AIP'!$J$29,10000000000))</f>
        <v>8.8183421516754828E-3</v>
      </c>
    </row>
    <row r="203" spans="1:6">
      <c r="A203">
        <f t="shared" si="6"/>
        <v>201</v>
      </c>
      <c r="B203" s="3">
        <f t="shared" si="7"/>
        <v>28.714285714285715</v>
      </c>
      <c r="C203">
        <v>1</v>
      </c>
      <c r="D203" s="5">
        <f>D202*(1-'gasoil reformer AIP'!$J$38)-IF(C202=3,'gasoil reformer AIP'!$J$28,IF(C202=1,'gasoil reformer AIP'!$J$29,10000000000))</f>
        <v>6.4517675165643951</v>
      </c>
      <c r="E203" s="6">
        <f>D202*'gasoil reformer AIP'!$J$38</f>
        <v>8.4096942188153518E-3</v>
      </c>
      <c r="F203" s="5">
        <f>IF(C202=3,'gasoil reformer AIP'!$J$28,IF(C202=1,'gasoil reformer AIP'!$J$29,10000000000))</f>
        <v>8.8183421516754828E-3</v>
      </c>
    </row>
    <row r="204" spans="1:6">
      <c r="A204">
        <f t="shared" si="6"/>
        <v>202</v>
      </c>
      <c r="B204" s="3">
        <f t="shared" si="7"/>
        <v>28.857142857142858</v>
      </c>
      <c r="C204">
        <v>1</v>
      </c>
      <c r="D204" s="5">
        <f>D203*(1-'gasoil reformer AIP'!$J$38)-IF(C203=3,'gasoil reformer AIP'!$J$28,IF(C203=1,'gasoil reformer AIP'!$J$29,10000000000))</f>
        <v>6.4345618766411858</v>
      </c>
      <c r="E204" s="6">
        <f>D203*'gasoil reformer AIP'!$J$38</f>
        <v>8.3872977715337138E-3</v>
      </c>
      <c r="F204" s="5">
        <f>IF(C203=3,'gasoil reformer AIP'!$J$28,IF(C203=1,'gasoil reformer AIP'!$J$29,10000000000))</f>
        <v>8.8183421516754828E-3</v>
      </c>
    </row>
    <row r="205" spans="1:6">
      <c r="A205">
        <f t="shared" si="6"/>
        <v>203</v>
      </c>
      <c r="B205" s="3">
        <f t="shared" si="7"/>
        <v>29</v>
      </c>
      <c r="C205">
        <v>1</v>
      </c>
      <c r="D205" s="5">
        <f>D204*(1-'gasoil reformer AIP'!$J$38)-IF(C204=3,'gasoil reformer AIP'!$J$28,IF(C204=1,'gasoil reformer AIP'!$J$29,10000000000))</f>
        <v>6.417378604049877</v>
      </c>
      <c r="E205" s="6">
        <f>D204*'gasoil reformer AIP'!$J$38</f>
        <v>8.364930439633541E-3</v>
      </c>
      <c r="F205" s="5">
        <f>IF(C204=3,'gasoil reformer AIP'!$J$28,IF(C204=1,'gasoil reformer AIP'!$J$29,10000000000))</f>
        <v>8.8183421516754828E-3</v>
      </c>
    </row>
    <row r="206" spans="1:6">
      <c r="A206">
        <f t="shared" si="6"/>
        <v>204</v>
      </c>
      <c r="B206" s="3">
        <f t="shared" si="7"/>
        <v>29.142857142857142</v>
      </c>
      <c r="C206">
        <v>1</v>
      </c>
      <c r="D206" s="5">
        <f>D205*(1-'gasoil reformer AIP'!$J$38)-IF(C205=3,'gasoil reformer AIP'!$J$28,IF(C205=1,'gasoil reformer AIP'!$J$29,10000000000))</f>
        <v>6.4002176697129372</v>
      </c>
      <c r="E206" s="6">
        <f>D205*'gasoil reformer AIP'!$J$38</f>
        <v>8.3425921852648393E-3</v>
      </c>
      <c r="F206" s="5">
        <f>IF(C205=3,'gasoil reformer AIP'!$J$28,IF(C205=1,'gasoil reformer AIP'!$J$29,10000000000))</f>
        <v>8.8183421516754828E-3</v>
      </c>
    </row>
    <row r="207" spans="1:6">
      <c r="A207">
        <f t="shared" si="6"/>
        <v>205</v>
      </c>
      <c r="B207" s="3">
        <f t="shared" si="7"/>
        <v>29.285714285714285</v>
      </c>
      <c r="C207">
        <v>1</v>
      </c>
      <c r="D207" s="5">
        <f>D206*(1-'gasoil reformer AIP'!$J$38)-IF(C206=3,'gasoil reformer AIP'!$J$28,IF(C206=1,'gasoil reformer AIP'!$J$29,10000000000))</f>
        <v>6.3830790445906347</v>
      </c>
      <c r="E207" s="6">
        <f>D206*'gasoil reformer AIP'!$J$38</f>
        <v>8.3202829706268185E-3</v>
      </c>
      <c r="F207" s="5">
        <f>IF(C206=3,'gasoil reformer AIP'!$J$28,IF(C206=1,'gasoil reformer AIP'!$J$29,10000000000))</f>
        <v>8.8183421516754828E-3</v>
      </c>
    </row>
    <row r="208" spans="1:6">
      <c r="A208">
        <f t="shared" si="6"/>
        <v>206</v>
      </c>
      <c r="B208" s="3">
        <f t="shared" si="7"/>
        <v>29.428571428571427</v>
      </c>
      <c r="C208">
        <v>1</v>
      </c>
      <c r="D208" s="5">
        <f>D207*(1-'gasoil reformer AIP'!$J$38)-IF(C207=3,'gasoil reformer AIP'!$J$28,IF(C207=1,'gasoil reformer AIP'!$J$29,10000000000))</f>
        <v>6.365962699680991</v>
      </c>
      <c r="E208" s="6">
        <f>D207*'gasoil reformer AIP'!$J$38</f>
        <v>8.2980027579678244E-3</v>
      </c>
      <c r="F208" s="5">
        <f>IF(C207=3,'gasoil reformer AIP'!$J$28,IF(C207=1,'gasoil reformer AIP'!$J$29,10000000000))</f>
        <v>8.8183421516754828E-3</v>
      </c>
    </row>
    <row r="209" spans="1:6">
      <c r="A209">
        <f t="shared" si="6"/>
        <v>207</v>
      </c>
      <c r="B209" s="3">
        <f t="shared" si="7"/>
        <v>29.571428571428573</v>
      </c>
      <c r="C209">
        <v>1</v>
      </c>
      <c r="D209" s="5">
        <f>D208*(1-'gasoil reformer AIP'!$J$38)-IF(C208=3,'gasoil reformer AIP'!$J$28,IF(C208=1,'gasoil reformer AIP'!$J$29,10000000000))</f>
        <v>6.3488686060197299</v>
      </c>
      <c r="E209" s="6">
        <f>D208*'gasoil reformer AIP'!$J$38</f>
        <v>8.2757515095852885E-3</v>
      </c>
      <c r="F209" s="5">
        <f>IF(C208=3,'gasoil reformer AIP'!$J$28,IF(C208=1,'gasoil reformer AIP'!$J$29,10000000000))</f>
        <v>8.8183421516754828E-3</v>
      </c>
    </row>
    <row r="210" spans="1:6">
      <c r="A210">
        <f t="shared" si="6"/>
        <v>208</v>
      </c>
      <c r="B210" s="3">
        <f t="shared" si="7"/>
        <v>29.714285714285715</v>
      </c>
      <c r="C210">
        <v>1</v>
      </c>
      <c r="D210" s="5">
        <f>D209*(1-'gasoil reformer AIP'!$J$38)-IF(C209=3,'gasoil reformer AIP'!$J$28,IF(C209=1,'gasoil reformer AIP'!$J$29,10000000000))</f>
        <v>6.3317967346802284</v>
      </c>
      <c r="E210" s="6">
        <f>D209*'gasoil reformer AIP'!$J$38</f>
        <v>8.2535291878256482E-3</v>
      </c>
      <c r="F210" s="5">
        <f>IF(C209=3,'gasoil reformer AIP'!$J$28,IF(C209=1,'gasoil reformer AIP'!$J$29,10000000000))</f>
        <v>8.8183421516754828E-3</v>
      </c>
    </row>
    <row r="211" spans="1:6">
      <c r="A211">
        <f t="shared" si="6"/>
        <v>209</v>
      </c>
      <c r="B211" s="3">
        <f t="shared" si="7"/>
        <v>29.857142857142858</v>
      </c>
      <c r="C211">
        <v>1</v>
      </c>
      <c r="D211" s="5">
        <f>D210*(1-'gasoil reformer AIP'!$J$38)-IF(C210=3,'gasoil reformer AIP'!$J$28,IF(C210=1,'gasoil reformer AIP'!$J$29,10000000000))</f>
        <v>6.3147470567734683</v>
      </c>
      <c r="E211" s="6">
        <f>D210*'gasoil reformer AIP'!$J$38</f>
        <v>8.2313357550842965E-3</v>
      </c>
      <c r="F211" s="5">
        <f>IF(C210=3,'gasoil reformer AIP'!$J$28,IF(C210=1,'gasoil reformer AIP'!$J$29,10000000000))</f>
        <v>8.8183421516754828E-3</v>
      </c>
    </row>
    <row r="212" spans="1:6">
      <c r="A212">
        <f t="shared" si="6"/>
        <v>210</v>
      </c>
      <c r="B212" s="3">
        <f t="shared" si="7"/>
        <v>30</v>
      </c>
      <c r="C212">
        <v>1</v>
      </c>
      <c r="D212" s="5">
        <f>D211*(1-'gasoil reformer AIP'!$J$38)-IF(C211=3,'gasoil reformer AIP'!$J$28,IF(C211=1,'gasoil reformer AIP'!$J$29,10000000000))</f>
        <v>6.2977195434479869</v>
      </c>
      <c r="E212" s="6">
        <f>D211*'gasoil reformer AIP'!$J$38</f>
        <v>8.2091711738055077E-3</v>
      </c>
      <c r="F212" s="5">
        <f>IF(C211=3,'gasoil reformer AIP'!$J$28,IF(C211=1,'gasoil reformer AIP'!$J$29,10000000000))</f>
        <v>8.8183421516754828E-3</v>
      </c>
    </row>
    <row r="213" spans="1:6">
      <c r="A213">
        <f t="shared" si="6"/>
        <v>211</v>
      </c>
      <c r="B213" s="3">
        <f t="shared" si="7"/>
        <v>30.142857142857142</v>
      </c>
      <c r="C213">
        <v>1</v>
      </c>
      <c r="D213" s="5">
        <f>D212*(1-'gasoil reformer AIP'!$J$38)-IF(C212=3,'gasoil reformer AIP'!$J$28,IF(C212=1,'gasoil reformer AIP'!$J$29,10000000000))</f>
        <v>6.2807141658898287</v>
      </c>
      <c r="E213" s="6">
        <f>D212*'gasoil reformer AIP'!$J$38</f>
        <v>8.187035406482383E-3</v>
      </c>
      <c r="F213" s="5">
        <f>IF(C212=3,'gasoil reformer AIP'!$J$28,IF(C212=1,'gasoil reformer AIP'!$J$29,10000000000))</f>
        <v>8.8183421516754828E-3</v>
      </c>
    </row>
    <row r="214" spans="1:6">
      <c r="A214">
        <f t="shared" si="6"/>
        <v>212</v>
      </c>
      <c r="B214" s="3">
        <f t="shared" si="7"/>
        <v>30.285714285714285</v>
      </c>
      <c r="C214">
        <v>1</v>
      </c>
      <c r="D214" s="5">
        <f>D213*(1-'gasoil reformer AIP'!$J$38)-IF(C213=3,'gasoil reformer AIP'!$J$28,IF(C213=1,'gasoil reformer AIP'!$J$29,10000000000))</f>
        <v>6.2637308953224968</v>
      </c>
      <c r="E214" s="6">
        <f>D213*'gasoil reformer AIP'!$J$38</f>
        <v>8.1649284156567765E-3</v>
      </c>
      <c r="F214" s="5">
        <f>IF(C213=3,'gasoil reformer AIP'!$J$28,IF(C213=1,'gasoil reformer AIP'!$J$29,10000000000))</f>
        <v>8.8183421516754828E-3</v>
      </c>
    </row>
    <row r="215" spans="1:6">
      <c r="A215">
        <f t="shared" si="6"/>
        <v>213</v>
      </c>
      <c r="B215" s="3">
        <f t="shared" si="7"/>
        <v>30.428571428571427</v>
      </c>
      <c r="C215">
        <v>1</v>
      </c>
      <c r="D215" s="5">
        <f>D214*(1-'gasoil reformer AIP'!$J$38)-IF(C214=3,'gasoil reformer AIP'!$J$28,IF(C214=1,'gasoil reformer AIP'!$J$29,10000000000))</f>
        <v>6.246769703006902</v>
      </c>
      <c r="E215" s="6">
        <f>D214*'gasoil reformer AIP'!$J$38</f>
        <v>8.1428501639192463E-3</v>
      </c>
      <c r="F215" s="5">
        <f>IF(C214=3,'gasoil reformer AIP'!$J$28,IF(C214=1,'gasoil reformer AIP'!$J$29,10000000000))</f>
        <v>8.8183421516754828E-3</v>
      </c>
    </row>
    <row r="216" spans="1:6">
      <c r="A216">
        <f t="shared" si="6"/>
        <v>214</v>
      </c>
      <c r="B216" s="3">
        <f t="shared" si="7"/>
        <v>30.571428571428573</v>
      </c>
      <c r="C216">
        <v>1</v>
      </c>
      <c r="D216" s="5">
        <f>D215*(1-'gasoil reformer AIP'!$J$38)-IF(C215=3,'gasoil reformer AIP'!$J$28,IF(C215=1,'gasoil reformer AIP'!$J$29,10000000000))</f>
        <v>6.229830560241318</v>
      </c>
      <c r="E216" s="6">
        <f>D215*'gasoil reformer AIP'!$J$38</f>
        <v>8.1208006139089715E-3</v>
      </c>
      <c r="F216" s="5">
        <f>IF(C215=3,'gasoil reformer AIP'!$J$28,IF(C215=1,'gasoil reformer AIP'!$J$29,10000000000))</f>
        <v>8.8183421516754828E-3</v>
      </c>
    </row>
    <row r="217" spans="1:6">
      <c r="A217">
        <f t="shared" si="6"/>
        <v>215</v>
      </c>
      <c r="B217" s="3">
        <f t="shared" si="7"/>
        <v>30.714285714285715</v>
      </c>
      <c r="C217">
        <v>1</v>
      </c>
      <c r="D217" s="5">
        <f>D216*(1-'gasoil reformer AIP'!$J$38)-IF(C216=3,'gasoil reformer AIP'!$J$28,IF(C216=1,'gasoil reformer AIP'!$J$29,10000000000))</f>
        <v>6.2129134383613289</v>
      </c>
      <c r="E217" s="6">
        <f>D216*'gasoil reformer AIP'!$J$38</f>
        <v>8.0987797283137136E-3</v>
      </c>
      <c r="F217" s="5">
        <f>IF(C216=3,'gasoil reformer AIP'!$J$28,IF(C216=1,'gasoil reformer AIP'!$J$29,10000000000))</f>
        <v>8.8183421516754828E-3</v>
      </c>
    </row>
    <row r="218" spans="1:6">
      <c r="A218">
        <f t="shared" si="6"/>
        <v>216</v>
      </c>
      <c r="B218" s="3">
        <f t="shared" si="7"/>
        <v>30.857142857142858</v>
      </c>
      <c r="C218">
        <v>1</v>
      </c>
      <c r="D218" s="5">
        <f>D217*(1-'gasoil reformer AIP'!$J$38)-IF(C217=3,'gasoil reformer AIP'!$J$28,IF(C217=1,'gasoil reformer AIP'!$J$29,10000000000))</f>
        <v>6.1960183087397835</v>
      </c>
      <c r="E218" s="6">
        <f>D217*'gasoil reformer AIP'!$J$38</f>
        <v>8.0767874698697267E-3</v>
      </c>
      <c r="F218" s="5">
        <f>IF(C217=3,'gasoil reformer AIP'!$J$28,IF(C217=1,'gasoil reformer AIP'!$J$29,10000000000))</f>
        <v>8.8183421516754828E-3</v>
      </c>
    </row>
    <row r="219" spans="1:6">
      <c r="A219">
        <f t="shared" si="6"/>
        <v>217</v>
      </c>
      <c r="B219" s="3">
        <f t="shared" si="7"/>
        <v>31</v>
      </c>
      <c r="C219">
        <v>1</v>
      </c>
      <c r="D219" s="5">
        <f>D218*(1-'gasoil reformer AIP'!$J$38)-IF(C218=3,'gasoil reformer AIP'!$J$28,IF(C218=1,'gasoil reformer AIP'!$J$29,10000000000))</f>
        <v>6.1791451427867461</v>
      </c>
      <c r="E219" s="6">
        <f>D218*'gasoil reformer AIP'!$J$38</f>
        <v>8.0548238013617175E-3</v>
      </c>
      <c r="F219" s="5">
        <f>IF(C218=3,'gasoil reformer AIP'!$J$28,IF(C218=1,'gasoil reformer AIP'!$J$29,10000000000))</f>
        <v>8.8183421516754828E-3</v>
      </c>
    </row>
    <row r="220" spans="1:6">
      <c r="A220">
        <f t="shared" si="6"/>
        <v>218</v>
      </c>
      <c r="B220" s="3">
        <f t="shared" si="7"/>
        <v>31.142857142857142</v>
      </c>
      <c r="C220">
        <v>1</v>
      </c>
      <c r="D220" s="5">
        <f>D219*(1-'gasoil reformer AIP'!$J$38)-IF(C219=3,'gasoil reformer AIP'!$J$28,IF(C219=1,'gasoil reformer AIP'!$J$29,10000000000))</f>
        <v>6.1622939119494475</v>
      </c>
      <c r="E220" s="6">
        <f>D219*'gasoil reformer AIP'!$J$38</f>
        <v>8.0328886856227688E-3</v>
      </c>
      <c r="F220" s="5">
        <f>IF(C219=3,'gasoil reformer AIP'!$J$28,IF(C219=1,'gasoil reformer AIP'!$J$29,10000000000))</f>
        <v>8.8183421516754828E-3</v>
      </c>
    </row>
    <row r="221" spans="1:6">
      <c r="A221">
        <f t="shared" si="6"/>
        <v>219</v>
      </c>
      <c r="B221" s="3">
        <f t="shared" si="7"/>
        <v>31.285714285714285</v>
      </c>
      <c r="C221">
        <v>1</v>
      </c>
      <c r="D221" s="5">
        <f>D220*(1-'gasoil reformer AIP'!$J$38)-IF(C220=3,'gasoil reformer AIP'!$J$28,IF(C220=1,'gasoil reformer AIP'!$J$29,10000000000))</f>
        <v>6.1454645877122376</v>
      </c>
      <c r="E221" s="6">
        <f>D220*'gasoil reformer AIP'!$J$38</f>
        <v>8.0109820855342809E-3</v>
      </c>
      <c r="F221" s="5">
        <f>IF(C220=3,'gasoil reformer AIP'!$J$28,IF(C220=1,'gasoil reformer AIP'!$J$29,10000000000))</f>
        <v>8.8183421516754828E-3</v>
      </c>
    </row>
    <row r="222" spans="1:6">
      <c r="A222">
        <f t="shared" si="6"/>
        <v>220</v>
      </c>
      <c r="B222" s="3">
        <f t="shared" si="7"/>
        <v>31.428571428571427</v>
      </c>
      <c r="C222">
        <v>1</v>
      </c>
      <c r="D222" s="5">
        <f>D221*(1-'gasoil reformer AIP'!$J$38)-IF(C221=3,'gasoil reformer AIP'!$J$28,IF(C221=1,'gasoil reformer AIP'!$J$29,10000000000))</f>
        <v>6.1286571415965359</v>
      </c>
      <c r="E222" s="6">
        <f>D221*'gasoil reformer AIP'!$J$38</f>
        <v>7.9891039640259086E-3</v>
      </c>
      <c r="F222" s="5">
        <f>IF(C221=3,'gasoil reformer AIP'!$J$28,IF(C221=1,'gasoil reformer AIP'!$J$29,10000000000))</f>
        <v>8.8183421516754828E-3</v>
      </c>
    </row>
    <row r="223" spans="1:6">
      <c r="A223">
        <f t="shared" si="6"/>
        <v>221</v>
      </c>
      <c r="B223" s="3">
        <f t="shared" si="7"/>
        <v>31.571428571428573</v>
      </c>
      <c r="C223">
        <v>1</v>
      </c>
      <c r="D223" s="5">
        <f>D222*(1-'gasoil reformer AIP'!$J$38)-IF(C222=3,'gasoil reformer AIP'!$J$28,IF(C222=1,'gasoil reformer AIP'!$J$29,10000000000))</f>
        <v>6.1118715451607848</v>
      </c>
      <c r="E223" s="6">
        <f>D222*'gasoil reformer AIP'!$J$38</f>
        <v>7.9672542840754958E-3</v>
      </c>
      <c r="F223" s="5">
        <f>IF(C222=3,'gasoil reformer AIP'!$J$28,IF(C222=1,'gasoil reformer AIP'!$J$29,10000000000))</f>
        <v>8.8183421516754828E-3</v>
      </c>
    </row>
    <row r="224" spans="1:6">
      <c r="A224">
        <f t="shared" si="6"/>
        <v>222</v>
      </c>
      <c r="B224" s="3">
        <f t="shared" si="7"/>
        <v>31.714285714285715</v>
      </c>
      <c r="C224">
        <v>1</v>
      </c>
      <c r="D224" s="5">
        <f>D223*(1-'gasoil reformer AIP'!$J$38)-IF(C223=3,'gasoil reformer AIP'!$J$28,IF(C223=1,'gasoil reformer AIP'!$J$29,10000000000))</f>
        <v>6.0951077700003999</v>
      </c>
      <c r="E224" s="6">
        <f>D223*'gasoil reformer AIP'!$J$38</f>
        <v>7.9454330087090196E-3</v>
      </c>
      <c r="F224" s="5">
        <f>IF(C223=3,'gasoil reformer AIP'!$J$28,IF(C223=1,'gasoil reformer AIP'!$J$29,10000000000))</f>
        <v>8.8183421516754828E-3</v>
      </c>
    </row>
    <row r="225" spans="1:6">
      <c r="A225">
        <f t="shared" si="6"/>
        <v>223</v>
      </c>
      <c r="B225" s="3">
        <f t="shared" si="7"/>
        <v>31.857142857142858</v>
      </c>
      <c r="C225">
        <v>1</v>
      </c>
      <c r="D225" s="5">
        <f>D224*(1-'gasoil reformer AIP'!$J$38)-IF(C224=3,'gasoil reformer AIP'!$J$28,IF(C224=1,'gasoil reformer AIP'!$J$29,10000000000))</f>
        <v>6.0783657877477237</v>
      </c>
      <c r="E225" s="6">
        <f>D224*'gasoil reformer AIP'!$J$38</f>
        <v>7.9236401010005196E-3</v>
      </c>
      <c r="F225" s="5">
        <f>IF(C224=3,'gasoil reformer AIP'!$J$28,IF(C224=1,'gasoil reformer AIP'!$J$29,10000000000))</f>
        <v>8.8183421516754828E-3</v>
      </c>
    </row>
    <row r="226" spans="1:6">
      <c r="A226">
        <f t="shared" si="6"/>
        <v>224</v>
      </c>
      <c r="B226" s="3">
        <f t="shared" si="7"/>
        <v>32</v>
      </c>
      <c r="C226">
        <v>1</v>
      </c>
      <c r="D226" s="5">
        <f>D225*(1-'gasoil reformer AIP'!$J$38)-IF(C225=3,'gasoil reformer AIP'!$J$28,IF(C225=1,'gasoil reformer AIP'!$J$29,10000000000))</f>
        <v>6.0616455700719758</v>
      </c>
      <c r="E226" s="6">
        <f>D225*'gasoil reformer AIP'!$J$38</f>
        <v>7.9018755240720401E-3</v>
      </c>
      <c r="F226" s="5">
        <f>IF(C225=3,'gasoil reformer AIP'!$J$28,IF(C225=1,'gasoil reformer AIP'!$J$29,10000000000))</f>
        <v>8.8183421516754828E-3</v>
      </c>
    </row>
    <row r="227" spans="1:6">
      <c r="A227">
        <f t="shared" si="6"/>
        <v>225</v>
      </c>
      <c r="B227" s="3">
        <f t="shared" si="7"/>
        <v>32.142857142857146</v>
      </c>
      <c r="C227">
        <v>1</v>
      </c>
      <c r="D227" s="5">
        <f>D226*(1-'gasoil reformer AIP'!$J$38)-IF(C226=3,'gasoil reformer AIP'!$J$28,IF(C226=1,'gasoil reformer AIP'!$J$29,10000000000))</f>
        <v>6.0449470886792067</v>
      </c>
      <c r="E227" s="6">
        <f>D226*'gasoil reformer AIP'!$J$38</f>
        <v>7.8801392410935683E-3</v>
      </c>
      <c r="F227" s="5">
        <f>IF(C226=3,'gasoil reformer AIP'!$J$28,IF(C226=1,'gasoil reformer AIP'!$J$29,10000000000))</f>
        <v>8.8183421516754828E-3</v>
      </c>
    </row>
    <row r="228" spans="1:6">
      <c r="A228">
        <f t="shared" si="6"/>
        <v>226</v>
      </c>
      <c r="B228" s="3">
        <f t="shared" si="7"/>
        <v>32.285714285714285</v>
      </c>
      <c r="C228">
        <v>1</v>
      </c>
      <c r="D228" s="5">
        <f>D227*(1-'gasoil reformer AIP'!$J$38)-IF(C227=3,'gasoil reformer AIP'!$J$28,IF(C227=1,'gasoil reformer AIP'!$J$29,10000000000))</f>
        <v>6.0282703153122483</v>
      </c>
      <c r="E228" s="6">
        <f>D227*'gasoil reformer AIP'!$J$38</f>
        <v>7.8584312152829676E-3</v>
      </c>
      <c r="F228" s="5">
        <f>IF(C227=3,'gasoil reformer AIP'!$J$28,IF(C227=1,'gasoil reformer AIP'!$J$29,10000000000))</f>
        <v>8.8183421516754828E-3</v>
      </c>
    </row>
    <row r="229" spans="1:6">
      <c r="A229">
        <f t="shared" si="6"/>
        <v>227</v>
      </c>
      <c r="B229" s="3">
        <f t="shared" si="7"/>
        <v>32.428571428571431</v>
      </c>
      <c r="C229">
        <v>1</v>
      </c>
      <c r="D229" s="5">
        <f>D228*(1-'gasoil reformer AIP'!$J$38)-IF(C228=3,'gasoil reformer AIP'!$J$28,IF(C228=1,'gasoil reformer AIP'!$J$29,10000000000))</f>
        <v>6.0116152217506666</v>
      </c>
      <c r="E229" s="6">
        <f>D228*'gasoil reformer AIP'!$J$38</f>
        <v>7.8367514099059229E-3</v>
      </c>
      <c r="F229" s="5">
        <f>IF(C228=3,'gasoil reformer AIP'!$J$28,IF(C228=1,'gasoil reformer AIP'!$J$29,10000000000))</f>
        <v>8.8183421516754828E-3</v>
      </c>
    </row>
    <row r="230" spans="1:6">
      <c r="A230">
        <f t="shared" si="6"/>
        <v>228</v>
      </c>
      <c r="B230" s="3">
        <f t="shared" si="7"/>
        <v>32.571428571428569</v>
      </c>
      <c r="C230">
        <v>1</v>
      </c>
      <c r="D230" s="5">
        <f>D229*(1-'gasoil reformer AIP'!$J$38)-IF(C229=3,'gasoil reformer AIP'!$J$28,IF(C229=1,'gasoil reformer AIP'!$J$29,10000000000))</f>
        <v>5.9949817798107157</v>
      </c>
      <c r="E230" s="6">
        <f>D229*'gasoil reformer AIP'!$J$38</f>
        <v>7.8150997882758654E-3</v>
      </c>
      <c r="F230" s="5">
        <f>IF(C229=3,'gasoil reformer AIP'!$J$28,IF(C229=1,'gasoil reformer AIP'!$J$29,10000000000))</f>
        <v>8.8183421516754828E-3</v>
      </c>
    </row>
    <row r="231" spans="1:6">
      <c r="A231">
        <f t="shared" si="6"/>
        <v>229</v>
      </c>
      <c r="B231" s="3">
        <f t="shared" si="7"/>
        <v>32.714285714285715</v>
      </c>
      <c r="C231">
        <v>1</v>
      </c>
      <c r="D231" s="5">
        <f>D230*(1-'gasoil reformer AIP'!$J$38)-IF(C230=3,'gasoil reformer AIP'!$J$28,IF(C230=1,'gasoil reformer AIP'!$J$29,10000000000))</f>
        <v>5.9783699613452859</v>
      </c>
      <c r="E231" s="6">
        <f>D230*'gasoil reformer AIP'!$J$38</f>
        <v>7.7934763137539297E-3</v>
      </c>
      <c r="F231" s="5">
        <f>IF(C230=3,'gasoil reformer AIP'!$J$28,IF(C230=1,'gasoil reformer AIP'!$J$29,10000000000))</f>
        <v>8.8183421516754828E-3</v>
      </c>
    </row>
    <row r="232" spans="1:6">
      <c r="A232">
        <f t="shared" si="6"/>
        <v>230</v>
      </c>
      <c r="B232" s="3">
        <f t="shared" si="7"/>
        <v>32.857142857142854</v>
      </c>
      <c r="C232">
        <v>1</v>
      </c>
      <c r="D232" s="5">
        <f>D231*(1-'gasoil reformer AIP'!$J$38)-IF(C231=3,'gasoil reformer AIP'!$J$28,IF(C231=1,'gasoil reformer AIP'!$J$29,10000000000))</f>
        <v>5.9617797382438615</v>
      </c>
      <c r="E232" s="6">
        <f>D231*'gasoil reformer AIP'!$J$38</f>
        <v>7.7718809497488717E-3</v>
      </c>
      <c r="F232" s="5">
        <f>IF(C231=3,'gasoil reformer AIP'!$J$28,IF(C231=1,'gasoil reformer AIP'!$J$29,10000000000))</f>
        <v>8.8183421516754828E-3</v>
      </c>
    </row>
    <row r="233" spans="1:6">
      <c r="A233">
        <f t="shared" si="6"/>
        <v>231</v>
      </c>
      <c r="B233" s="3">
        <f t="shared" si="7"/>
        <v>33</v>
      </c>
      <c r="C233">
        <v>1</v>
      </c>
      <c r="D233" s="5">
        <f>D232*(1-'gasoil reformer AIP'!$J$38)-IF(C232=3,'gasoil reformer AIP'!$J$28,IF(C232=1,'gasoil reformer AIP'!$J$29,10000000000))</f>
        <v>5.9452110824324693</v>
      </c>
      <c r="E233" s="6">
        <f>D232*'gasoil reformer AIP'!$J$38</f>
        <v>7.7503136597170197E-3</v>
      </c>
      <c r="F233" s="5">
        <f>IF(C232=3,'gasoil reformer AIP'!$J$28,IF(C232=1,'gasoil reformer AIP'!$J$29,10000000000))</f>
        <v>8.8183421516754828E-3</v>
      </c>
    </row>
    <row r="234" spans="1:6">
      <c r="A234">
        <f t="shared" si="6"/>
        <v>232</v>
      </c>
      <c r="B234" s="3">
        <f t="shared" si="7"/>
        <v>33.142857142857146</v>
      </c>
      <c r="C234">
        <v>1</v>
      </c>
      <c r="D234" s="5">
        <f>D233*(1-'gasoil reformer AIP'!$J$38)-IF(C233=3,'gasoil reformer AIP'!$J$28,IF(C233=1,'gasoil reformer AIP'!$J$29,10000000000))</f>
        <v>5.928663965873632</v>
      </c>
      <c r="E234" s="6">
        <f>D233*'gasoil reformer AIP'!$J$38</f>
        <v>7.7287744071622101E-3</v>
      </c>
      <c r="F234" s="5">
        <f>IF(C233=3,'gasoil reformer AIP'!$J$28,IF(C233=1,'gasoil reformer AIP'!$J$29,10000000000))</f>
        <v>8.8183421516754828E-3</v>
      </c>
    </row>
    <row r="235" spans="1:6">
      <c r="A235">
        <f t="shared" si="6"/>
        <v>233</v>
      </c>
      <c r="B235" s="3">
        <f t="shared" si="7"/>
        <v>33.285714285714285</v>
      </c>
      <c r="C235">
        <v>1</v>
      </c>
      <c r="D235" s="5">
        <f>D234*(1-'gasoil reformer AIP'!$J$38)-IF(C234=3,'gasoil reformer AIP'!$J$28,IF(C234=1,'gasoil reformer AIP'!$J$29,10000000000))</f>
        <v>5.9121383605663205</v>
      </c>
      <c r="E235" s="6">
        <f>D234*'gasoil reformer AIP'!$J$38</f>
        <v>7.7072631556357211E-3</v>
      </c>
      <c r="F235" s="5">
        <f>IF(C234=3,'gasoil reformer AIP'!$J$28,IF(C234=1,'gasoil reformer AIP'!$J$29,10000000000))</f>
        <v>8.8183421516754828E-3</v>
      </c>
    </row>
    <row r="236" spans="1:6">
      <c r="A236">
        <f t="shared" si="6"/>
        <v>234</v>
      </c>
      <c r="B236" s="3">
        <f t="shared" si="7"/>
        <v>33.428571428571431</v>
      </c>
      <c r="C236">
        <v>1</v>
      </c>
      <c r="D236" s="5">
        <f>D235*(1-'gasoil reformer AIP'!$J$38)-IF(C235=3,'gasoil reformer AIP'!$J$28,IF(C235=1,'gasoil reformer AIP'!$J$29,10000000000))</f>
        <v>5.8956342385459086</v>
      </c>
      <c r="E236" s="6">
        <f>D235*'gasoil reformer AIP'!$J$38</f>
        <v>7.685779868736216E-3</v>
      </c>
      <c r="F236" s="5">
        <f>IF(C235=3,'gasoil reformer AIP'!$J$28,IF(C235=1,'gasoil reformer AIP'!$J$29,10000000000))</f>
        <v>8.8183421516754828E-3</v>
      </c>
    </row>
    <row r="237" spans="1:6">
      <c r="A237">
        <f t="shared" si="6"/>
        <v>235</v>
      </c>
      <c r="B237" s="3">
        <f t="shared" si="7"/>
        <v>33.571428571428569</v>
      </c>
      <c r="C237">
        <v>1</v>
      </c>
      <c r="D237" s="5">
        <f>D236*(1-'gasoil reformer AIP'!$J$38)-IF(C236=3,'gasoil reformer AIP'!$J$28,IF(C236=1,'gasoil reformer AIP'!$J$29,10000000000))</f>
        <v>5.8791515718841234</v>
      </c>
      <c r="E237" s="6">
        <f>D236*'gasoil reformer AIP'!$J$38</f>
        <v>7.6643245101096812E-3</v>
      </c>
      <c r="F237" s="5">
        <f>IF(C236=3,'gasoil reformer AIP'!$J$28,IF(C236=1,'gasoil reformer AIP'!$J$29,10000000000))</f>
        <v>8.8183421516754828E-3</v>
      </c>
    </row>
    <row r="238" spans="1:6">
      <c r="A238">
        <f t="shared" si="6"/>
        <v>236</v>
      </c>
      <c r="B238" s="3">
        <f t="shared" si="7"/>
        <v>33.714285714285715</v>
      </c>
      <c r="C238">
        <v>1</v>
      </c>
      <c r="D238" s="5">
        <f>D237*(1-'gasoil reformer AIP'!$J$38)-IF(C237=3,'gasoil reformer AIP'!$J$28,IF(C237=1,'gasoil reformer AIP'!$J$29,10000000000))</f>
        <v>5.8626903326889988</v>
      </c>
      <c r="E238" s="6">
        <f>D237*'gasoil reformer AIP'!$J$38</f>
        <v>7.6428970434493605E-3</v>
      </c>
      <c r="F238" s="5">
        <f>IF(C237=3,'gasoil reformer AIP'!$J$28,IF(C237=1,'gasoil reformer AIP'!$J$29,10000000000))</f>
        <v>8.8183421516754828E-3</v>
      </c>
    </row>
    <row r="239" spans="1:6">
      <c r="A239">
        <f t="shared" si="6"/>
        <v>237</v>
      </c>
      <c r="B239" s="3">
        <f t="shared" si="7"/>
        <v>33.857142857142854</v>
      </c>
      <c r="C239">
        <v>1</v>
      </c>
      <c r="D239" s="5">
        <f>D238*(1-'gasoil reformer AIP'!$J$38)-IF(C238=3,'gasoil reformer AIP'!$J$28,IF(C238=1,'gasoil reformer AIP'!$J$29,10000000000))</f>
        <v>5.8462504931048276</v>
      </c>
      <c r="E239" s="6">
        <f>D238*'gasoil reformer AIP'!$J$38</f>
        <v>7.6214974324956978E-3</v>
      </c>
      <c r="F239" s="5">
        <f>IF(C238=3,'gasoil reformer AIP'!$J$28,IF(C238=1,'gasoil reformer AIP'!$J$29,10000000000))</f>
        <v>8.8183421516754828E-3</v>
      </c>
    </row>
    <row r="240" spans="1:6">
      <c r="A240">
        <f t="shared" si="6"/>
        <v>238</v>
      </c>
      <c r="B240" s="3">
        <f t="shared" si="7"/>
        <v>34</v>
      </c>
      <c r="C240">
        <v>1</v>
      </c>
      <c r="D240" s="5">
        <f>D239*(1-'gasoil reformer AIP'!$J$38)-IF(C239=3,'gasoil reformer AIP'!$J$28,IF(C239=1,'gasoil reformer AIP'!$J$29,10000000000))</f>
        <v>5.8298320253121156</v>
      </c>
      <c r="E240" s="6">
        <f>D239*'gasoil reformer AIP'!$J$38</f>
        <v>7.6001256410362754E-3</v>
      </c>
      <c r="F240" s="5">
        <f>IF(C239=3,'gasoil reformer AIP'!$J$28,IF(C239=1,'gasoil reformer AIP'!$J$29,10000000000))</f>
        <v>8.8183421516754828E-3</v>
      </c>
    </row>
    <row r="241" spans="1:6">
      <c r="A241">
        <f t="shared" si="6"/>
        <v>239</v>
      </c>
      <c r="B241" s="3">
        <f t="shared" si="7"/>
        <v>34.142857142857146</v>
      </c>
      <c r="C241">
        <v>1</v>
      </c>
      <c r="D241" s="5">
        <f>D240*(1-'gasoil reformer AIP'!$J$38)-IF(C240=3,'gasoil reformer AIP'!$J$28,IF(C240=1,'gasoil reformer AIP'!$J$29,10000000000))</f>
        <v>5.8134349015275344</v>
      </c>
      <c r="E241" s="6">
        <f>D240*'gasoil reformer AIP'!$J$38</f>
        <v>7.5787816329057501E-3</v>
      </c>
      <c r="F241" s="5">
        <f>IF(C240=3,'gasoil reformer AIP'!$J$28,IF(C240=1,'gasoil reformer AIP'!$J$29,10000000000))</f>
        <v>8.8183421516754828E-3</v>
      </c>
    </row>
    <row r="242" spans="1:6">
      <c r="A242">
        <f t="shared" si="6"/>
        <v>240</v>
      </c>
      <c r="B242" s="3">
        <f t="shared" si="7"/>
        <v>34.285714285714285</v>
      </c>
      <c r="C242">
        <v>1</v>
      </c>
      <c r="D242" s="5">
        <f>D241*(1-'gasoil reformer AIP'!$J$38)-IF(C241=3,'gasoil reformer AIP'!$J$28,IF(C241=1,'gasoil reformer AIP'!$J$29,10000000000))</f>
        <v>5.7970590940038731</v>
      </c>
      <c r="E242" s="6">
        <f>D241*'gasoil reformer AIP'!$J$38</f>
        <v>7.5574653719857948E-3</v>
      </c>
      <c r="F242" s="5">
        <f>IF(C241=3,'gasoil reformer AIP'!$J$28,IF(C241=1,'gasoil reformer AIP'!$J$29,10000000000))</f>
        <v>8.8183421516754828E-3</v>
      </c>
    </row>
    <row r="243" spans="1:6">
      <c r="A243">
        <f t="shared" si="6"/>
        <v>241</v>
      </c>
      <c r="B243" s="3">
        <f t="shared" si="7"/>
        <v>34.428571428571431</v>
      </c>
      <c r="C243">
        <v>1</v>
      </c>
      <c r="D243" s="5">
        <f>D242*(1-'gasoil reformer AIP'!$J$38)-IF(C242=3,'gasoil reformer AIP'!$J$28,IF(C242=1,'gasoil reformer AIP'!$J$29,10000000000))</f>
        <v>5.7807045750299926</v>
      </c>
      <c r="E243" s="6">
        <f>D242*'gasoil reformer AIP'!$J$38</f>
        <v>7.5361768222050344E-3</v>
      </c>
      <c r="F243" s="5">
        <f>IF(C242=3,'gasoil reformer AIP'!$J$28,IF(C242=1,'gasoil reformer AIP'!$J$29,10000000000))</f>
        <v>8.8183421516754828E-3</v>
      </c>
    </row>
    <row r="244" spans="1:6">
      <c r="A244">
        <f t="shared" si="6"/>
        <v>242</v>
      </c>
      <c r="B244" s="3">
        <f t="shared" si="7"/>
        <v>34.571428571428569</v>
      </c>
      <c r="C244">
        <v>1</v>
      </c>
      <c r="D244" s="5">
        <f>D243*(1-'gasoil reformer AIP'!$J$38)-IF(C243=3,'gasoil reformer AIP'!$J$28,IF(C243=1,'gasoil reformer AIP'!$J$29,10000000000))</f>
        <v>5.7643713169307782</v>
      </c>
      <c r="E244" s="6">
        <f>D243*'gasoil reformer AIP'!$J$38</f>
        <v>7.5149159475389896E-3</v>
      </c>
      <c r="F244" s="5">
        <f>IF(C243=3,'gasoil reformer AIP'!$J$28,IF(C243=1,'gasoil reformer AIP'!$J$29,10000000000))</f>
        <v>8.8183421516754828E-3</v>
      </c>
    </row>
    <row r="245" spans="1:6">
      <c r="A245">
        <f t="shared" si="6"/>
        <v>243</v>
      </c>
      <c r="B245" s="3">
        <f t="shared" si="7"/>
        <v>34.714285714285715</v>
      </c>
      <c r="C245">
        <v>1</v>
      </c>
      <c r="D245" s="5">
        <f>D244*(1-'gasoil reformer AIP'!$J$38)-IF(C244=3,'gasoil reformer AIP'!$J$28,IF(C244=1,'gasoil reformer AIP'!$J$29,10000000000))</f>
        <v>5.7480592920670928</v>
      </c>
      <c r="E245" s="6">
        <f>D244*'gasoil reformer AIP'!$J$38</f>
        <v>7.4936827120100115E-3</v>
      </c>
      <c r="F245" s="5">
        <f>IF(C244=3,'gasoil reformer AIP'!$J$28,IF(C244=1,'gasoil reformer AIP'!$J$29,10000000000))</f>
        <v>8.8183421516754828E-3</v>
      </c>
    </row>
    <row r="246" spans="1:6">
      <c r="A246">
        <f t="shared" si="6"/>
        <v>244</v>
      </c>
      <c r="B246" s="3">
        <f t="shared" si="7"/>
        <v>34.857142857142854</v>
      </c>
      <c r="C246">
        <v>1</v>
      </c>
      <c r="D246" s="5">
        <f>D245*(1-'gasoil reformer AIP'!$J$38)-IF(C245=3,'gasoil reformer AIP'!$J$28,IF(C245=1,'gasoil reformer AIP'!$J$29,10000000000))</f>
        <v>5.7317684728357303</v>
      </c>
      <c r="E246" s="6">
        <f>D245*'gasoil reformer AIP'!$J$38</f>
        <v>7.4724770796872203E-3</v>
      </c>
      <c r="F246" s="5">
        <f>IF(C245=3,'gasoil reformer AIP'!$J$28,IF(C245=1,'gasoil reformer AIP'!$J$29,10000000000))</f>
        <v>8.8183421516754828E-3</v>
      </c>
    </row>
    <row r="247" spans="1:6">
      <c r="A247">
        <f t="shared" si="6"/>
        <v>245</v>
      </c>
      <c r="B247" s="3">
        <f t="shared" si="7"/>
        <v>35</v>
      </c>
      <c r="C247">
        <v>1</v>
      </c>
      <c r="D247" s="5">
        <f>D246*(1-'gasoil reformer AIP'!$J$38)-IF(C246=3,'gasoil reformer AIP'!$J$28,IF(C246=1,'gasoil reformer AIP'!$J$29,10000000000))</f>
        <v>5.7154988316693682</v>
      </c>
      <c r="E247" s="6">
        <f>D246*'gasoil reformer AIP'!$J$38</f>
        <v>7.4512990146864489E-3</v>
      </c>
      <c r="F247" s="5">
        <f>IF(C246=3,'gasoil reformer AIP'!$J$28,IF(C246=1,'gasoil reformer AIP'!$J$29,10000000000))</f>
        <v>8.8183421516754828E-3</v>
      </c>
    </row>
    <row r="248" spans="1:6">
      <c r="A248">
        <f t="shared" si="6"/>
        <v>246</v>
      </c>
      <c r="B248" s="3">
        <f t="shared" si="7"/>
        <v>35.142857142857146</v>
      </c>
      <c r="C248">
        <v>3</v>
      </c>
      <c r="D248" s="5">
        <f>D247*(1-'gasoil reformer AIP'!$J$38)-IF(C247=3,'gasoil reformer AIP'!$J$28,IF(C247=1,'gasoil reformer AIP'!$J$29,10000000000))</f>
        <v>5.6992503410365227</v>
      </c>
      <c r="E248" s="6">
        <f>D247*'gasoil reformer AIP'!$J$38</f>
        <v>7.4301484811701785E-3</v>
      </c>
      <c r="F248" s="5">
        <f>IF(C247=3,'gasoil reformer AIP'!$J$28,IF(C247=1,'gasoil reformer AIP'!$J$29,10000000000))</f>
        <v>8.8183421516754828E-3</v>
      </c>
    </row>
    <row r="249" spans="1:6">
      <c r="A249">
        <f t="shared" si="6"/>
        <v>247</v>
      </c>
      <c r="B249" s="3">
        <f t="shared" si="7"/>
        <v>35.285714285714285</v>
      </c>
      <c r="C249">
        <v>3</v>
      </c>
      <c r="D249" s="5">
        <f>D248*(1-'gasoil reformer AIP'!$J$38)-IF(C248=3,'gasoil reformer AIP'!$J$28,IF(C248=1,'gasoil reformer AIP'!$J$29,10000000000))</f>
        <v>5.4537460774979376</v>
      </c>
      <c r="E249" s="6">
        <f>D248*'gasoil reformer AIP'!$J$38</f>
        <v>7.409025443347479E-3</v>
      </c>
      <c r="F249" s="5">
        <f>IF(C248=3,'gasoil reformer AIP'!$J$28,IF(C248=1,'gasoil reformer AIP'!$J$29,10000000000))</f>
        <v>0.23809523809523803</v>
      </c>
    </row>
    <row r="250" spans="1:6">
      <c r="A250">
        <f t="shared" si="6"/>
        <v>248</v>
      </c>
      <c r="B250" s="3">
        <f t="shared" si="7"/>
        <v>35.428571428571431</v>
      </c>
      <c r="C250">
        <v>3</v>
      </c>
      <c r="D250" s="5">
        <f>D249*(1-'gasoil reformer AIP'!$J$38)-IF(C249=3,'gasoil reformer AIP'!$J$28,IF(C249=1,'gasoil reformer AIP'!$J$29,10000000000))</f>
        <v>5.2085609695019519</v>
      </c>
      <c r="E250" s="6">
        <f>D249*'gasoil reformer AIP'!$J$38</f>
        <v>7.0898699007473183E-3</v>
      </c>
      <c r="F250" s="5">
        <f>IF(C249=3,'gasoil reformer AIP'!$J$28,IF(C249=1,'gasoil reformer AIP'!$J$29,10000000000))</f>
        <v>0.23809523809523803</v>
      </c>
    </row>
    <row r="251" spans="1:6">
      <c r="A251">
        <f t="shared" si="6"/>
        <v>249</v>
      </c>
      <c r="B251" s="3">
        <f t="shared" si="7"/>
        <v>35.571428571428569</v>
      </c>
      <c r="C251">
        <v>3</v>
      </c>
      <c r="D251" s="5">
        <f>D250*(1-'gasoil reformer AIP'!$J$38)-IF(C250=3,'gasoil reformer AIP'!$J$28,IF(C250=1,'gasoil reformer AIP'!$J$29,10000000000))</f>
        <v>4.9636946021463615</v>
      </c>
      <c r="E251" s="6">
        <f>D250*'gasoil reformer AIP'!$J$38</f>
        <v>6.7711292603525371E-3</v>
      </c>
      <c r="F251" s="5">
        <f>IF(C250=3,'gasoil reformer AIP'!$J$28,IF(C250=1,'gasoil reformer AIP'!$J$29,10000000000))</f>
        <v>0.23809523809523803</v>
      </c>
    </row>
    <row r="252" spans="1:6">
      <c r="A252">
        <f t="shared" si="6"/>
        <v>250</v>
      </c>
      <c r="B252" s="3">
        <f t="shared" si="7"/>
        <v>35.714285714285715</v>
      </c>
      <c r="C252">
        <v>3</v>
      </c>
      <c r="D252" s="5">
        <f>D251*(1-'gasoil reformer AIP'!$J$38)-IF(C251=3,'gasoil reformer AIP'!$J$28,IF(C251=1,'gasoil reformer AIP'!$J$29,10000000000))</f>
        <v>4.7191465610683334</v>
      </c>
      <c r="E252" s="6">
        <f>D251*'gasoil reformer AIP'!$J$38</f>
        <v>6.4528029827902698E-3</v>
      </c>
      <c r="F252" s="5">
        <f>IF(C251=3,'gasoil reformer AIP'!$J$28,IF(C251=1,'gasoil reformer AIP'!$J$29,10000000000))</f>
        <v>0.23809523809523803</v>
      </c>
    </row>
    <row r="253" spans="1:6">
      <c r="A253">
        <f t="shared" si="6"/>
        <v>251</v>
      </c>
      <c r="B253" s="3">
        <f t="shared" si="7"/>
        <v>35.857142857142854</v>
      </c>
      <c r="C253">
        <v>3</v>
      </c>
      <c r="D253" s="5">
        <f>D252*(1-'gasoil reformer AIP'!$J$38)-IF(C252=3,'gasoil reformer AIP'!$J$28,IF(C252=1,'gasoil reformer AIP'!$J$29,10000000000))</f>
        <v>4.474916432443707</v>
      </c>
      <c r="E253" s="6">
        <f>D252*'gasoil reformer AIP'!$J$38</f>
        <v>6.1348905293888327E-3</v>
      </c>
      <c r="F253" s="5">
        <f>IF(C252=3,'gasoil reformer AIP'!$J$28,IF(C252=1,'gasoil reformer AIP'!$J$29,10000000000))</f>
        <v>0.23809523809523803</v>
      </c>
    </row>
    <row r="254" spans="1:6">
      <c r="A254">
        <f t="shared" si="6"/>
        <v>252</v>
      </c>
      <c r="B254" s="3">
        <f t="shared" si="7"/>
        <v>36</v>
      </c>
      <c r="C254">
        <v>3</v>
      </c>
      <c r="D254" s="5">
        <f>D253*(1-'gasoil reformer AIP'!$J$38)-IF(C253=3,'gasoil reformer AIP'!$J$28,IF(C253=1,'gasoil reformer AIP'!$J$29,10000000000))</f>
        <v>4.231003802986292</v>
      </c>
      <c r="E254" s="6">
        <f>D253*'gasoil reformer AIP'!$J$38</f>
        <v>5.8173913621768188E-3</v>
      </c>
      <c r="F254" s="5">
        <f>IF(C253=3,'gasoil reformer AIP'!$J$28,IF(C253=1,'gasoil reformer AIP'!$J$29,10000000000))</f>
        <v>0.23809523809523803</v>
      </c>
    </row>
    <row r="255" spans="1:6">
      <c r="A255">
        <f t="shared" si="6"/>
        <v>253</v>
      </c>
      <c r="B255" s="3">
        <f t="shared" si="7"/>
        <v>36.142857142857146</v>
      </c>
      <c r="C255">
        <v>3</v>
      </c>
      <c r="D255" s="5">
        <f>D254*(1-'gasoil reformer AIP'!$J$38)-IF(C254=3,'gasoil reformer AIP'!$J$28,IF(C254=1,'gasoil reformer AIP'!$J$29,10000000000))</f>
        <v>3.9874082599471716</v>
      </c>
      <c r="E255" s="6">
        <f>D254*'gasoil reformer AIP'!$J$38</f>
        <v>5.5003049438821791E-3</v>
      </c>
      <c r="F255" s="5">
        <f>IF(C254=3,'gasoil reformer AIP'!$J$28,IF(C254=1,'gasoil reformer AIP'!$J$29,10000000000))</f>
        <v>0.23809523809523803</v>
      </c>
    </row>
    <row r="256" spans="1:6">
      <c r="A256">
        <f t="shared" si="6"/>
        <v>254</v>
      </c>
      <c r="B256" s="3">
        <f t="shared" si="7"/>
        <v>36.285714285714285</v>
      </c>
      <c r="C256">
        <v>3</v>
      </c>
      <c r="D256" s="5">
        <f>D255*(1-'gasoil reformer AIP'!$J$38)-IF(C255=3,'gasoil reformer AIP'!$J$28,IF(C255=1,'gasoil reformer AIP'!$J$29,10000000000))</f>
        <v>3.7441293911140021</v>
      </c>
      <c r="E256" s="6">
        <f>D255*'gasoil reformer AIP'!$J$38</f>
        <v>5.1836307379313227E-3</v>
      </c>
      <c r="F256" s="5">
        <f>IF(C255=3,'gasoil reformer AIP'!$J$28,IF(C255=1,'gasoil reformer AIP'!$J$29,10000000000))</f>
        <v>0.23809523809523803</v>
      </c>
    </row>
    <row r="257" spans="1:6">
      <c r="A257">
        <f t="shared" si="6"/>
        <v>255</v>
      </c>
      <c r="B257" s="3">
        <f t="shared" si="7"/>
        <v>36.428571428571431</v>
      </c>
      <c r="C257">
        <v>3</v>
      </c>
      <c r="D257" s="5">
        <f>D256*(1-'gasoil reformer AIP'!$J$38)-IF(C256=3,'gasoil reformer AIP'!$J$28,IF(C256=1,'gasoil reformer AIP'!$J$29,10000000000))</f>
        <v>3.5011667848103158</v>
      </c>
      <c r="E257" s="6">
        <f>D256*'gasoil reformer AIP'!$J$38</f>
        <v>4.8673682084482027E-3</v>
      </c>
      <c r="F257" s="5">
        <f>IF(C256=3,'gasoil reformer AIP'!$J$28,IF(C256=1,'gasoil reformer AIP'!$J$29,10000000000))</f>
        <v>0.23809523809523803</v>
      </c>
    </row>
    <row r="258" spans="1:6">
      <c r="A258">
        <f t="shared" si="6"/>
        <v>256</v>
      </c>
      <c r="B258" s="3">
        <f t="shared" si="7"/>
        <v>36.571428571428569</v>
      </c>
      <c r="C258">
        <v>3</v>
      </c>
      <c r="D258" s="5">
        <f>D257*(1-'gasoil reformer AIP'!$J$38)-IF(C257=3,'gasoil reformer AIP'!$J$28,IF(C257=1,'gasoil reformer AIP'!$J$29,10000000000))</f>
        <v>3.2585200298948243</v>
      </c>
      <c r="E258" s="6">
        <f>D257*'gasoil reformer AIP'!$J$38</f>
        <v>4.5515168202534106E-3</v>
      </c>
      <c r="F258" s="5">
        <f>IF(C257=3,'gasoil reformer AIP'!$J$28,IF(C257=1,'gasoil reformer AIP'!$J$29,10000000000))</f>
        <v>0.23809523809523803</v>
      </c>
    </row>
    <row r="259" spans="1:6">
      <c r="A259">
        <f t="shared" si="6"/>
        <v>257</v>
      </c>
      <c r="B259" s="3">
        <f t="shared" si="7"/>
        <v>36.714285714285715</v>
      </c>
      <c r="C259">
        <v>3</v>
      </c>
      <c r="D259" s="5">
        <f>D258*(1-'gasoil reformer AIP'!$J$38)-IF(C258=3,'gasoil reformer AIP'!$J$28,IF(C258=1,'gasoil reformer AIP'!$J$29,10000000000))</f>
        <v>3.0161887157607228</v>
      </c>
      <c r="E259" s="6">
        <f>D258*'gasoil reformer AIP'!$J$38</f>
        <v>4.2360760388632712E-3</v>
      </c>
      <c r="F259" s="5">
        <f>IF(C258=3,'gasoil reformer AIP'!$J$28,IF(C258=1,'gasoil reformer AIP'!$J$29,10000000000))</f>
        <v>0.23809523809523803</v>
      </c>
    </row>
    <row r="260" spans="1:6">
      <c r="A260">
        <f t="shared" ref="A260:A270" si="8">A259+1</f>
        <v>258</v>
      </c>
      <c r="B260" s="3">
        <f t="shared" ref="B260:B270" si="9">A260/7</f>
        <v>36.857142857142854</v>
      </c>
      <c r="C260">
        <v>3</v>
      </c>
      <c r="D260" s="5">
        <f>D259*(1-'gasoil reformer AIP'!$J$38)-IF(C259=3,'gasoil reformer AIP'!$J$28,IF(C259=1,'gasoil reformer AIP'!$J$29,10000000000))</f>
        <v>2.7741724323349959</v>
      </c>
      <c r="E260" s="6">
        <f>D259*'gasoil reformer AIP'!$J$38</f>
        <v>3.9210453304889398E-3</v>
      </c>
      <c r="F260" s="5">
        <f>IF(C259=3,'gasoil reformer AIP'!$J$28,IF(C259=1,'gasoil reformer AIP'!$J$29,10000000000))</f>
        <v>0.23809523809523803</v>
      </c>
    </row>
    <row r="261" spans="1:6">
      <c r="A261">
        <f t="shared" si="8"/>
        <v>259</v>
      </c>
      <c r="B261" s="3">
        <f t="shared" si="9"/>
        <v>37</v>
      </c>
      <c r="C261">
        <v>3</v>
      </c>
      <c r="D261" s="5">
        <f>D260*(1-'gasoil reformer AIP'!$J$38)-IF(C260=3,'gasoil reformer AIP'!$J$28,IF(C260=1,'gasoil reformer AIP'!$J$29,10000000000))</f>
        <v>2.5324707700777225</v>
      </c>
      <c r="E261" s="6">
        <f>D260*'gasoil reformer AIP'!$J$38</f>
        <v>3.6064241620354944E-3</v>
      </c>
      <c r="F261" s="5">
        <f>IF(C260=3,'gasoil reformer AIP'!$J$28,IF(C260=1,'gasoil reformer AIP'!$J$29,10000000000))</f>
        <v>0.23809523809523803</v>
      </c>
    </row>
    <row r="262" spans="1:6">
      <c r="A262">
        <f t="shared" si="8"/>
        <v>260</v>
      </c>
      <c r="B262" s="3">
        <f t="shared" si="9"/>
        <v>37.142857142857146</v>
      </c>
      <c r="C262">
        <v>3</v>
      </c>
      <c r="D262" s="5">
        <f>D261*(1-'gasoil reformer AIP'!$J$38)-IF(C261=3,'gasoil reformer AIP'!$J$28,IF(C261=1,'gasoil reformer AIP'!$J$29,10000000000))</f>
        <v>2.2910833199813836</v>
      </c>
      <c r="E262" s="6">
        <f>D261*'gasoil reformer AIP'!$J$38</f>
        <v>3.2922120011010391E-3</v>
      </c>
      <c r="F262" s="5">
        <f>IF(C261=3,'gasoil reformer AIP'!$J$28,IF(C261=1,'gasoil reformer AIP'!$J$29,10000000000))</f>
        <v>0.23809523809523803</v>
      </c>
    </row>
    <row r="263" spans="1:6">
      <c r="A263">
        <f t="shared" si="8"/>
        <v>261</v>
      </c>
      <c r="B263" s="3">
        <f t="shared" si="9"/>
        <v>37.285714285714285</v>
      </c>
      <c r="C263">
        <v>3</v>
      </c>
      <c r="D263" s="5">
        <f>D262*(1-'gasoil reformer AIP'!$J$38)-IF(C262=3,'gasoil reformer AIP'!$J$28,IF(C262=1,'gasoil reformer AIP'!$J$29,10000000000))</f>
        <v>2.0500096735701696</v>
      </c>
      <c r="E263" s="6">
        <f>D262*'gasoil reformer AIP'!$J$38</f>
        <v>2.9784083159757986E-3</v>
      </c>
      <c r="F263" s="5">
        <f>IF(C262=3,'gasoil reformer AIP'!$J$28,IF(C262=1,'gasoil reformer AIP'!$J$29,10000000000))</f>
        <v>0.23809523809523803</v>
      </c>
    </row>
    <row r="264" spans="1:6">
      <c r="A264">
        <f t="shared" si="8"/>
        <v>262</v>
      </c>
      <c r="B264" s="3">
        <f t="shared" si="9"/>
        <v>37.428571428571431</v>
      </c>
      <c r="C264">
        <v>3</v>
      </c>
      <c r="D264" s="5">
        <f>D263*(1-'gasoil reformer AIP'!$J$38)-IF(C263=3,'gasoil reformer AIP'!$J$28,IF(C263=1,'gasoil reformer AIP'!$J$29,10000000000))</f>
        <v>1.8092494228992901</v>
      </c>
      <c r="E264" s="6">
        <f>D263*'gasoil reformer AIP'!$J$38</f>
        <v>2.6650125756412205E-3</v>
      </c>
      <c r="F264" s="5">
        <f>IF(C263=3,'gasoil reformer AIP'!$J$28,IF(C263=1,'gasoil reformer AIP'!$J$29,10000000000))</f>
        <v>0.23809523809523803</v>
      </c>
    </row>
    <row r="265" spans="1:6">
      <c r="A265">
        <f t="shared" si="8"/>
        <v>263</v>
      </c>
      <c r="B265" s="3">
        <f t="shared" si="9"/>
        <v>37.571428571428569</v>
      </c>
      <c r="C265">
        <v>3</v>
      </c>
      <c r="D265" s="5">
        <f>D264*(1-'gasoil reformer AIP'!$J$38)-IF(C264=3,'gasoil reformer AIP'!$J$28,IF(C264=1,'gasoil reformer AIP'!$J$29,10000000000))</f>
        <v>1.568802160554283</v>
      </c>
      <c r="E265" s="6">
        <f>D264*'gasoil reformer AIP'!$J$38</f>
        <v>2.3520242497690773E-3</v>
      </c>
      <c r="F265" s="5">
        <f>IF(C264=3,'gasoil reformer AIP'!$J$28,IF(C264=1,'gasoil reformer AIP'!$J$29,10000000000))</f>
        <v>0.23809523809523803</v>
      </c>
    </row>
    <row r="266" spans="1:6">
      <c r="A266">
        <f t="shared" si="8"/>
        <v>264</v>
      </c>
      <c r="B266" s="3">
        <f t="shared" si="9"/>
        <v>37.714285714285715</v>
      </c>
      <c r="C266">
        <v>3</v>
      </c>
      <c r="D266" s="5">
        <f>D265*(1-'gasoil reformer AIP'!$J$38)-IF(C265=3,'gasoil reformer AIP'!$J$28,IF(C265=1,'gasoil reformer AIP'!$J$29,10000000000))</f>
        <v>1.3286674796503246</v>
      </c>
      <c r="E266" s="6">
        <f>D265*'gasoil reformer AIP'!$J$38</f>
        <v>2.0394428087205678E-3</v>
      </c>
      <c r="F266" s="5">
        <f>IF(C265=3,'gasoil reformer AIP'!$J$28,IF(C265=1,'gasoil reformer AIP'!$J$29,10000000000))</f>
        <v>0.23809523809523803</v>
      </c>
    </row>
    <row r="267" spans="1:6">
      <c r="A267">
        <f t="shared" si="8"/>
        <v>265</v>
      </c>
      <c r="B267" s="3">
        <f t="shared" si="9"/>
        <v>37.857142857142854</v>
      </c>
      <c r="C267">
        <v>3</v>
      </c>
      <c r="D267" s="5">
        <f>D266*(1-'gasoil reformer AIP'!$J$38)-IF(C266=3,'gasoil reformer AIP'!$J$28,IF(C266=1,'gasoil reformer AIP'!$J$29,10000000000))</f>
        <v>1.0888449738315411</v>
      </c>
      <c r="E267" s="6">
        <f>D266*'gasoil reformer AIP'!$J$38</f>
        <v>1.7272677235454219E-3</v>
      </c>
      <c r="F267" s="5">
        <f>IF(C266=3,'gasoil reformer AIP'!$J$28,IF(C266=1,'gasoil reformer AIP'!$J$29,10000000000))</f>
        <v>0.23809523809523803</v>
      </c>
    </row>
    <row r="268" spans="1:6">
      <c r="A268">
        <f t="shared" si="8"/>
        <v>266</v>
      </c>
      <c r="B268" s="3">
        <f t="shared" si="9"/>
        <v>38</v>
      </c>
      <c r="C268">
        <v>3</v>
      </c>
      <c r="D268" s="5">
        <f>D267*(1-'gasoil reformer AIP'!$J$38)-IF(C267=3,'gasoil reformer AIP'!$J$28,IF(C267=1,'gasoil reformer AIP'!$J$29,10000000000))</f>
        <v>0.8493342372703222</v>
      </c>
      <c r="E268" s="6">
        <f>D267*'gasoil reformer AIP'!$J$38</f>
        <v>1.4154984659810034E-3</v>
      </c>
      <c r="F268" s="5">
        <f>IF(C267=3,'gasoil reformer AIP'!$J$28,IF(C267=1,'gasoil reformer AIP'!$J$29,10000000000))</f>
        <v>0.23809523809523803</v>
      </c>
    </row>
    <row r="269" spans="1:6">
      <c r="A269">
        <f t="shared" si="8"/>
        <v>267</v>
      </c>
      <c r="B269" s="3">
        <f t="shared" si="9"/>
        <v>38.142857142857146</v>
      </c>
      <c r="C269">
        <v>3</v>
      </c>
      <c r="D269" s="5">
        <f>D268*(1-'gasoil reformer AIP'!$J$38)-IF(C268=3,'gasoil reformer AIP'!$J$28,IF(C268=1,'gasoil reformer AIP'!$J$29,10000000000))</f>
        <v>0.6101348646666328</v>
      </c>
      <c r="E269" s="6">
        <f>D268*'gasoil reformer AIP'!$J$38</f>
        <v>1.1041345084514189E-3</v>
      </c>
      <c r="F269" s="5">
        <f>IF(C268=3,'gasoil reformer AIP'!$J$28,IF(C268=1,'gasoil reformer AIP'!$J$29,10000000000))</f>
        <v>0.23809523809523803</v>
      </c>
    </row>
    <row r="270" spans="1:6">
      <c r="A270">
        <f t="shared" si="8"/>
        <v>268</v>
      </c>
      <c r="B270" s="3">
        <f t="shared" si="9"/>
        <v>38.285714285714285</v>
      </c>
      <c r="C270">
        <v>3</v>
      </c>
      <c r="D270" s="5">
        <f>D269*(1-'gasoil reformer AIP'!$J$38)-IF(C269=3,'gasoil reformer AIP'!$J$28,IF(C269=1,'gasoil reformer AIP'!$J$29,10000000000))</f>
        <v>0.37124645124732814</v>
      </c>
      <c r="E270" s="6">
        <f>D269*'gasoil reformer AIP'!$J$38</f>
        <v>7.9317532406662263E-4</v>
      </c>
      <c r="F270" s="5">
        <f>IF(C269=3,'gasoil reformer AIP'!$J$28,IF(C269=1,'gasoil reformer AIP'!$J$29,10000000000))</f>
        <v>0.23809523809523803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D42"/>
  <sheetViews>
    <sheetView topLeftCell="A16" workbookViewId="0">
      <selection activeCell="E19" sqref="E19"/>
    </sheetView>
  </sheetViews>
  <sheetFormatPr defaultRowHeight="15"/>
  <cols>
    <col min="1" max="1" width="26.42578125" customWidth="1"/>
    <col min="3" max="3" width="15" customWidth="1"/>
  </cols>
  <sheetData>
    <row r="2" spans="1:4">
      <c r="A2" s="1" t="s">
        <v>66</v>
      </c>
    </row>
    <row r="3" spans="1:4">
      <c r="A3" s="1" t="s">
        <v>0</v>
      </c>
      <c r="B3" t="s">
        <v>10</v>
      </c>
      <c r="C3" t="s">
        <v>62</v>
      </c>
      <c r="D3" t="s">
        <v>63</v>
      </c>
    </row>
    <row r="4" spans="1:4">
      <c r="A4" t="s">
        <v>65</v>
      </c>
      <c r="B4" s="3">
        <v>6.5</v>
      </c>
      <c r="C4">
        <v>4.3</v>
      </c>
      <c r="D4">
        <f t="shared" ref="D4:D9" si="0">C4*B4</f>
        <v>27.95</v>
      </c>
    </row>
    <row r="5" spans="1:4">
      <c r="A5" t="s">
        <v>64</v>
      </c>
      <c r="B5" s="3">
        <v>6.5</v>
      </c>
      <c r="C5">
        <v>22.6</v>
      </c>
      <c r="D5">
        <f t="shared" si="0"/>
        <v>146.9</v>
      </c>
    </row>
    <row r="6" spans="1:4">
      <c r="A6" t="s">
        <v>13</v>
      </c>
      <c r="B6" s="3">
        <v>17.600000000000001</v>
      </c>
      <c r="C6">
        <v>18</v>
      </c>
      <c r="D6">
        <f t="shared" si="0"/>
        <v>316.8</v>
      </c>
    </row>
    <row r="7" spans="1:4">
      <c r="A7" t="s">
        <v>2</v>
      </c>
      <c r="B7" s="3">
        <v>4.2</v>
      </c>
      <c r="C7">
        <v>0.4</v>
      </c>
      <c r="D7">
        <f t="shared" si="0"/>
        <v>1.6800000000000002</v>
      </c>
    </row>
    <row r="8" spans="1:4">
      <c r="A8" t="s">
        <v>3</v>
      </c>
      <c r="B8" s="3">
        <v>50</v>
      </c>
      <c r="C8">
        <v>13.5</v>
      </c>
      <c r="D8">
        <f t="shared" si="0"/>
        <v>675</v>
      </c>
    </row>
    <row r="9" spans="1:4">
      <c r="A9" t="s">
        <v>5</v>
      </c>
      <c r="B9" s="3">
        <v>57.713570320567371</v>
      </c>
      <c r="C9">
        <v>13.5</v>
      </c>
      <c r="D9">
        <f t="shared" si="0"/>
        <v>779.13319932765955</v>
      </c>
    </row>
    <row r="10" spans="1:4">
      <c r="A10" t="s">
        <v>20</v>
      </c>
      <c r="B10" s="3">
        <v>0.13500000000000001</v>
      </c>
    </row>
    <row r="11" spans="1:4">
      <c r="A11" s="1" t="s">
        <v>4</v>
      </c>
      <c r="B11" s="3">
        <v>164.01257032056736</v>
      </c>
    </row>
    <row r="13" spans="1:4">
      <c r="A13" t="s">
        <v>62</v>
      </c>
      <c r="B13">
        <f>SUM(D4:D9)/SUM(B4:B9)</f>
        <v>13.665107083817151</v>
      </c>
    </row>
    <row r="17" spans="1:4">
      <c r="A17" s="1"/>
    </row>
    <row r="18" spans="1:4">
      <c r="A18" s="1" t="s">
        <v>67</v>
      </c>
    </row>
    <row r="19" spans="1:4">
      <c r="A19" s="1" t="s">
        <v>0</v>
      </c>
      <c r="B19" t="s">
        <v>10</v>
      </c>
      <c r="C19" t="s">
        <v>62</v>
      </c>
      <c r="D19" t="s">
        <v>63</v>
      </c>
    </row>
    <row r="20" spans="1:4">
      <c r="A20" t="s">
        <v>65</v>
      </c>
      <c r="B20" s="3">
        <v>6.5</v>
      </c>
      <c r="C20">
        <v>4.3</v>
      </c>
      <c r="D20">
        <f t="shared" ref="D20:D25" si="1">C20*B20</f>
        <v>27.95</v>
      </c>
    </row>
    <row r="21" spans="1:4">
      <c r="A21" t="s">
        <v>64</v>
      </c>
      <c r="B21" s="3">
        <v>6.5</v>
      </c>
      <c r="C21">
        <v>22.6</v>
      </c>
      <c r="D21">
        <f t="shared" si="1"/>
        <v>146.9</v>
      </c>
    </row>
    <row r="22" spans="1:4">
      <c r="A22" t="s">
        <v>13</v>
      </c>
      <c r="B22" s="3">
        <v>0</v>
      </c>
      <c r="C22">
        <v>18</v>
      </c>
      <c r="D22">
        <f t="shared" si="1"/>
        <v>0</v>
      </c>
    </row>
    <row r="23" spans="1:4">
      <c r="A23" t="s">
        <v>2</v>
      </c>
      <c r="B23" s="3">
        <v>0</v>
      </c>
      <c r="C23">
        <v>0.4</v>
      </c>
      <c r="D23">
        <f t="shared" si="1"/>
        <v>0</v>
      </c>
    </row>
    <row r="24" spans="1:4">
      <c r="A24" t="s">
        <v>3</v>
      </c>
      <c r="B24" s="3">
        <v>0</v>
      </c>
      <c r="C24">
        <v>13.5</v>
      </c>
      <c r="D24">
        <f t="shared" si="1"/>
        <v>0</v>
      </c>
    </row>
    <row r="25" spans="1:4">
      <c r="A25" t="s">
        <v>5</v>
      </c>
      <c r="B25" s="3">
        <v>0</v>
      </c>
      <c r="C25">
        <v>13.5</v>
      </c>
      <c r="D25">
        <f t="shared" si="1"/>
        <v>0</v>
      </c>
    </row>
    <row r="26" spans="1:4">
      <c r="A26" t="s">
        <v>20</v>
      </c>
      <c r="B26" s="3">
        <v>0</v>
      </c>
    </row>
    <row r="27" spans="1:4">
      <c r="A27" s="1" t="s">
        <v>4</v>
      </c>
      <c r="B27" s="3">
        <v>164.01257032056736</v>
      </c>
    </row>
    <row r="29" spans="1:4">
      <c r="A29" t="s">
        <v>62</v>
      </c>
      <c r="B29">
        <f>SUM(D20:D25)/SUM(B20:B25)</f>
        <v>13.45</v>
      </c>
    </row>
    <row r="31" spans="1:4">
      <c r="A31" s="1" t="s">
        <v>68</v>
      </c>
    </row>
    <row r="32" spans="1:4">
      <c r="A32" s="1" t="s">
        <v>0</v>
      </c>
      <c r="B32" t="s">
        <v>10</v>
      </c>
      <c r="C32" t="s">
        <v>62</v>
      </c>
      <c r="D32" t="s">
        <v>63</v>
      </c>
    </row>
    <row r="33" spans="1:4">
      <c r="A33" t="s">
        <v>65</v>
      </c>
      <c r="B33" s="3">
        <v>0</v>
      </c>
      <c r="C33">
        <v>4.3</v>
      </c>
      <c r="D33">
        <f t="shared" ref="D33:D38" si="2">C33*B33</f>
        <v>0</v>
      </c>
    </row>
    <row r="34" spans="1:4">
      <c r="A34" t="s">
        <v>64</v>
      </c>
      <c r="B34" s="3">
        <v>0</v>
      </c>
      <c r="C34">
        <v>22.6</v>
      </c>
      <c r="D34">
        <f t="shared" si="2"/>
        <v>0</v>
      </c>
    </row>
    <row r="35" spans="1:4">
      <c r="A35" t="s">
        <v>13</v>
      </c>
      <c r="B35" s="3">
        <v>17.600000000000001</v>
      </c>
      <c r="C35">
        <v>18</v>
      </c>
      <c r="D35">
        <f t="shared" si="2"/>
        <v>316.8</v>
      </c>
    </row>
    <row r="36" spans="1:4">
      <c r="A36" t="s">
        <v>2</v>
      </c>
      <c r="B36" s="3">
        <v>4.2</v>
      </c>
      <c r="C36">
        <v>0.4</v>
      </c>
      <c r="D36">
        <f t="shared" si="2"/>
        <v>1.6800000000000002</v>
      </c>
    </row>
    <row r="37" spans="1:4">
      <c r="A37" t="s">
        <v>3</v>
      </c>
      <c r="B37" s="3">
        <v>0</v>
      </c>
      <c r="C37">
        <v>13.5</v>
      </c>
      <c r="D37">
        <f t="shared" si="2"/>
        <v>0</v>
      </c>
    </row>
    <row r="38" spans="1:4">
      <c r="A38" t="s">
        <v>5</v>
      </c>
      <c r="B38" s="3">
        <v>0</v>
      </c>
      <c r="C38">
        <v>13.5</v>
      </c>
      <c r="D38">
        <f t="shared" si="2"/>
        <v>0</v>
      </c>
    </row>
    <row r="39" spans="1:4">
      <c r="A39" t="s">
        <v>20</v>
      </c>
      <c r="B39" s="3">
        <v>0.13500000000000001</v>
      </c>
    </row>
    <row r="40" spans="1:4">
      <c r="A40" s="1" t="s">
        <v>4</v>
      </c>
      <c r="B40" s="3">
        <v>164.01257032056736</v>
      </c>
    </row>
    <row r="42" spans="1:4">
      <c r="A42" t="s">
        <v>62</v>
      </c>
      <c r="B42">
        <f>SUM(D33:D38)/SUM(B33:B38)</f>
        <v>14.609174311926607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R51"/>
  <sheetViews>
    <sheetView topLeftCell="A11" workbookViewId="0">
      <selection activeCell="J24" sqref="J24"/>
    </sheetView>
  </sheetViews>
  <sheetFormatPr defaultRowHeight="15"/>
  <cols>
    <col min="1" max="1" width="25.42578125" customWidth="1"/>
    <col min="9" max="9" width="52.140625" customWidth="1"/>
    <col min="10" max="10" width="10" bestFit="1" customWidth="1"/>
    <col min="13" max="13" width="21.5703125" customWidth="1"/>
    <col min="14" max="14" width="11" bestFit="1" customWidth="1"/>
    <col min="17" max="17" width="46.28515625" customWidth="1"/>
  </cols>
  <sheetData>
    <row r="2" spans="1:18">
      <c r="I2" s="1" t="s">
        <v>22</v>
      </c>
    </row>
    <row r="3" spans="1:18">
      <c r="I3" t="s">
        <v>12</v>
      </c>
      <c r="J3">
        <v>3</v>
      </c>
    </row>
    <row r="4" spans="1:18">
      <c r="A4" s="1" t="s">
        <v>0</v>
      </c>
      <c r="B4" t="s">
        <v>10</v>
      </c>
      <c r="C4" t="s">
        <v>9</v>
      </c>
      <c r="I4" t="s">
        <v>9</v>
      </c>
      <c r="J4">
        <f>J3*10</f>
        <v>30</v>
      </c>
    </row>
    <row r="5" spans="1:18">
      <c r="A5" t="s">
        <v>1</v>
      </c>
      <c r="B5" s="3"/>
      <c r="C5" s="3"/>
      <c r="I5" t="s">
        <v>23</v>
      </c>
      <c r="J5">
        <f>PI()*J4*(J3/2)^2</f>
        <v>212.05750411731103</v>
      </c>
    </row>
    <row r="6" spans="1:18">
      <c r="A6" t="s">
        <v>13</v>
      </c>
      <c r="B6" s="3"/>
      <c r="C6" s="3"/>
    </row>
    <row r="7" spans="1:18">
      <c r="A7" t="s">
        <v>2</v>
      </c>
      <c r="B7" s="3"/>
      <c r="C7" s="3"/>
    </row>
    <row r="8" spans="1:18">
      <c r="A8" t="s">
        <v>3</v>
      </c>
      <c r="B8" s="3"/>
      <c r="C8" s="3"/>
    </row>
    <row r="9" spans="1:18">
      <c r="A9" t="s">
        <v>5</v>
      </c>
      <c r="B9" s="3"/>
      <c r="C9" s="3"/>
      <c r="I9" s="1" t="s">
        <v>6</v>
      </c>
      <c r="M9" s="1"/>
      <c r="Q9" s="1"/>
    </row>
    <row r="10" spans="1:18">
      <c r="A10" t="s">
        <v>20</v>
      </c>
      <c r="B10" s="3"/>
      <c r="C10" s="3"/>
      <c r="I10" t="s">
        <v>9</v>
      </c>
      <c r="J10">
        <v>30</v>
      </c>
      <c r="R10" s="2">
        <v>150000</v>
      </c>
    </row>
    <row r="11" spans="1:18">
      <c r="A11" s="1" t="s">
        <v>4</v>
      </c>
      <c r="B11" s="3"/>
      <c r="C11" s="3"/>
      <c r="I11" t="s">
        <v>8</v>
      </c>
      <c r="J11">
        <v>2.5000000000000001E-2</v>
      </c>
      <c r="R11">
        <v>3</v>
      </c>
    </row>
    <row r="12" spans="1:18">
      <c r="I12" t="s">
        <v>12</v>
      </c>
      <c r="J12">
        <f>J3</f>
        <v>3</v>
      </c>
      <c r="N12" s="4"/>
      <c r="R12" s="2">
        <f>R10*R11*7*24*3600</f>
        <v>272160000000</v>
      </c>
    </row>
    <row r="13" spans="1:18">
      <c r="A13" s="1" t="s">
        <v>33</v>
      </c>
      <c r="B13" s="3"/>
      <c r="C13" s="3"/>
      <c r="I13" t="s">
        <v>11</v>
      </c>
      <c r="J13">
        <f>PI()*J12*J11*J10+2*PI()*J11*(J12/2)^2</f>
        <v>7.4220126441058865</v>
      </c>
      <c r="N13" s="4"/>
      <c r="R13">
        <v>20</v>
      </c>
    </row>
    <row r="14" spans="1:18">
      <c r="A14" s="1" t="s">
        <v>34</v>
      </c>
      <c r="B14" s="3"/>
      <c r="C14" s="3"/>
      <c r="I14" t="s">
        <v>7</v>
      </c>
      <c r="J14">
        <v>7.7759999999999998</v>
      </c>
      <c r="N14" s="2"/>
      <c r="R14" s="2">
        <v>8</v>
      </c>
    </row>
    <row r="15" spans="1:18">
      <c r="I15" t="s">
        <v>10</v>
      </c>
      <c r="J15">
        <f>J13*J14</f>
        <v>57.713570320567371</v>
      </c>
      <c r="R15">
        <v>200</v>
      </c>
    </row>
    <row r="16" spans="1:18">
      <c r="N16" s="2"/>
    </row>
    <row r="18" spans="9:17">
      <c r="I18" s="1" t="s">
        <v>78</v>
      </c>
    </row>
    <row r="19" spans="9:17">
      <c r="I19" t="s">
        <v>69</v>
      </c>
      <c r="J19">
        <v>0.36</v>
      </c>
      <c r="Q19" s="1" t="s">
        <v>58</v>
      </c>
    </row>
    <row r="20" spans="9:17">
      <c r="I20" t="s">
        <v>70</v>
      </c>
      <c r="J20" s="2">
        <v>55500000000</v>
      </c>
      <c r="Q20" t="s">
        <v>59</v>
      </c>
    </row>
    <row r="21" spans="9:17">
      <c r="I21" t="s">
        <v>74</v>
      </c>
      <c r="J21" s="2">
        <f>150000/4</f>
        <v>37500</v>
      </c>
      <c r="M21" s="1"/>
    </row>
    <row r="22" spans="9:17">
      <c r="I22" t="s">
        <v>71</v>
      </c>
      <c r="J22" s="2">
        <f>J21/J19/J20</f>
        <v>1.876876876876877E-6</v>
      </c>
      <c r="Q22" s="1" t="s">
        <v>60</v>
      </c>
    </row>
    <row r="23" spans="9:17">
      <c r="I23" t="s">
        <v>72</v>
      </c>
      <c r="J23" s="2">
        <v>8.5</v>
      </c>
      <c r="Q23" t="s">
        <v>61</v>
      </c>
    </row>
    <row r="24" spans="9:17">
      <c r="I24" t="s">
        <v>73</v>
      </c>
      <c r="J24" s="2">
        <f>J22*3600*24*7*J23</f>
        <v>9.6486486486486491</v>
      </c>
    </row>
    <row r="25" spans="9:17">
      <c r="I25" t="s">
        <v>76</v>
      </c>
      <c r="J25">
        <v>0.42</v>
      </c>
    </row>
    <row r="26" spans="9:17">
      <c r="I26" t="s">
        <v>75</v>
      </c>
      <c r="J26" s="2">
        <f>J24/J25</f>
        <v>22.972972972972975</v>
      </c>
    </row>
    <row r="27" spans="9:17">
      <c r="I27" t="s">
        <v>77</v>
      </c>
      <c r="J27">
        <f>J26/(PI()*(J3/2)^2)</f>
        <v>3.2500108499245899</v>
      </c>
    </row>
    <row r="28" spans="9:17">
      <c r="I28" t="s">
        <v>79</v>
      </c>
      <c r="J28" s="5">
        <f>64/16</f>
        <v>4</v>
      </c>
    </row>
    <row r="29" spans="9:17">
      <c r="I29" t="s">
        <v>80</v>
      </c>
      <c r="J29" s="5">
        <f>J24*J28</f>
        <v>38.594594594594597</v>
      </c>
    </row>
    <row r="30" spans="9:17">
      <c r="I30" t="s">
        <v>87</v>
      </c>
      <c r="J30" s="3">
        <v>1.1000000000000001</v>
      </c>
    </row>
    <row r="31" spans="9:17">
      <c r="I31" t="s">
        <v>88</v>
      </c>
      <c r="J31" s="3">
        <f>J29/J30</f>
        <v>35.085995085995087</v>
      </c>
    </row>
    <row r="32" spans="9:17">
      <c r="I32" t="s">
        <v>89</v>
      </c>
      <c r="J32" s="3">
        <f>J31/(PI()*(J12/2)^2)</f>
        <v>4.9636529344302822</v>
      </c>
    </row>
    <row r="33" spans="9:10">
      <c r="J33" s="3"/>
    </row>
    <row r="34" spans="9:10">
      <c r="J34" s="3"/>
    </row>
    <row r="36" spans="9:10">
      <c r="I36" s="1"/>
    </row>
    <row r="37" spans="9:10">
      <c r="I37" s="1" t="s">
        <v>78</v>
      </c>
    </row>
    <row r="38" spans="9:10">
      <c r="I38" t="s">
        <v>69</v>
      </c>
      <c r="J38">
        <v>0.36</v>
      </c>
    </row>
    <row r="39" spans="9:10">
      <c r="I39" t="s">
        <v>81</v>
      </c>
      <c r="J39" s="2">
        <v>28700000000</v>
      </c>
    </row>
    <row r="40" spans="9:10">
      <c r="I40" t="s">
        <v>74</v>
      </c>
      <c r="J40" s="2">
        <f>150000/4</f>
        <v>37500</v>
      </c>
    </row>
    <row r="41" spans="9:10">
      <c r="I41" t="s">
        <v>82</v>
      </c>
      <c r="J41" s="2">
        <f>J40/J38/J39</f>
        <v>3.6295005807200929E-6</v>
      </c>
    </row>
    <row r="42" spans="9:10">
      <c r="I42" t="s">
        <v>72</v>
      </c>
      <c r="J42" s="2">
        <v>8.5</v>
      </c>
    </row>
    <row r="43" spans="9:10">
      <c r="I43" t="s">
        <v>83</v>
      </c>
      <c r="J43" s="2">
        <f>J41*3600*24*7*J42</f>
        <v>18.658536585365852</v>
      </c>
    </row>
    <row r="44" spans="9:10">
      <c r="I44" t="s">
        <v>84</v>
      </c>
      <c r="J44">
        <v>0.8</v>
      </c>
    </row>
    <row r="45" spans="9:10">
      <c r="I45" t="s">
        <v>85</v>
      </c>
      <c r="J45" s="2">
        <f>J43/J44</f>
        <v>23.323170731707314</v>
      </c>
    </row>
    <row r="46" spans="9:10">
      <c r="I46" t="s">
        <v>9</v>
      </c>
      <c r="J46">
        <f>J45/(PI()*(J12/2)^2)</f>
        <v>3.2995536982466103</v>
      </c>
    </row>
    <row r="47" spans="9:10">
      <c r="I47" t="s">
        <v>86</v>
      </c>
      <c r="J47" s="5">
        <f>96/46</f>
        <v>2.0869565217391304</v>
      </c>
    </row>
    <row r="48" spans="9:10">
      <c r="I48" t="s">
        <v>80</v>
      </c>
      <c r="J48" s="5">
        <f>J43*J47</f>
        <v>38.939554612937428</v>
      </c>
    </row>
    <row r="49" spans="9:10">
      <c r="I49" t="s">
        <v>87</v>
      </c>
      <c r="J49" s="3">
        <v>1.1000000000000001</v>
      </c>
    </row>
    <row r="50" spans="9:10">
      <c r="I50" t="s">
        <v>88</v>
      </c>
      <c r="J50" s="3">
        <f>J48/J49</f>
        <v>35.399595102670389</v>
      </c>
    </row>
    <row r="51" spans="9:10">
      <c r="I51" t="s">
        <v>89</v>
      </c>
      <c r="J51" s="3">
        <f>J50/(PI()*(J12/2)^2)</f>
        <v>5.0080182613703492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43" sqref="E43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gasoil reformer AIP</vt:lpstr>
      <vt:lpstr>LOX reserve</vt:lpstr>
      <vt:lpstr>CG</vt:lpstr>
      <vt:lpstr>Methane stirling AIP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</dc:creator>
  <cp:lastModifiedBy>clement</cp:lastModifiedBy>
  <dcterms:created xsi:type="dcterms:W3CDTF">2020-12-21T17:37:26Z</dcterms:created>
  <dcterms:modified xsi:type="dcterms:W3CDTF">2021-01-31T20:16:17Z</dcterms:modified>
</cp:coreProperties>
</file>